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600" windowHeight="7545" activeTab="3"/>
  </bookViews>
  <sheets>
    <sheet name="Fuel Price" sheetId="4" r:id="rId1"/>
    <sheet name="Genearation details" sheetId="2" r:id="rId2"/>
    <sheet name="Sheet3" sheetId="3" r:id="rId3"/>
    <sheet name="Fuel consumption deatils" sheetId="5" r:id="rId4"/>
  </sheets>
  <externalReferences>
    <externalReference r:id="rId5"/>
    <externalReference r:id="rId6"/>
  </externalReferences>
  <definedNames>
    <definedName name="_xlnm.Print_Area" localSheetId="1">'Genearation details'!$A$1:$J$108</definedName>
  </definedNames>
  <calcPr calcId="124519"/>
</workbook>
</file>

<file path=xl/calcChain.xml><?xml version="1.0" encoding="utf-8"?>
<calcChain xmlns="http://schemas.openxmlformats.org/spreadsheetml/2006/main">
  <c r="J52" i="5"/>
  <c r="N64" l="1"/>
  <c r="M64"/>
  <c r="L64"/>
  <c r="N63"/>
  <c r="M63"/>
  <c r="O63" s="1"/>
  <c r="L63"/>
  <c r="N62"/>
  <c r="M62"/>
  <c r="O62" s="1"/>
  <c r="L62"/>
  <c r="N61"/>
  <c r="M61"/>
  <c r="L61"/>
  <c r="O60"/>
  <c r="N60"/>
  <c r="M60"/>
  <c r="L60"/>
  <c r="O64" l="1"/>
  <c r="O61"/>
  <c r="N65"/>
  <c r="M65"/>
  <c r="L65"/>
  <c r="L53"/>
  <c r="K53"/>
  <c r="J53"/>
  <c r="L52"/>
  <c r="K52"/>
  <c r="M52"/>
  <c r="L43"/>
  <c r="K43"/>
  <c r="J43"/>
  <c r="M42"/>
  <c r="L42"/>
  <c r="K42"/>
  <c r="J42"/>
  <c r="L31"/>
  <c r="K31"/>
  <c r="J31"/>
  <c r="J30"/>
  <c r="M30"/>
  <c r="L30"/>
  <c r="K30"/>
  <c r="L19"/>
  <c r="K19"/>
  <c r="J19"/>
  <c r="M18"/>
  <c r="L18"/>
  <c r="K18"/>
  <c r="J18"/>
  <c r="I42"/>
  <c r="I52"/>
  <c r="H107" i="2"/>
  <c r="H91"/>
  <c r="H73"/>
  <c r="H54"/>
  <c r="H35"/>
  <c r="H17"/>
  <c r="I30" i="5"/>
  <c r="H52"/>
  <c r="H42"/>
  <c r="H30"/>
  <c r="H18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8"/>
  <c r="F53"/>
  <c r="F54" s="1"/>
  <c r="E53"/>
  <c r="E54" s="1"/>
  <c r="D53"/>
  <c r="D54" s="1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F28"/>
  <c r="G28" s="1"/>
  <c r="F27"/>
  <c r="G27" s="1"/>
  <c r="F26"/>
  <c r="F23"/>
  <c r="G23" s="1"/>
  <c r="F22"/>
  <c r="G22" s="1"/>
  <c r="F21"/>
  <c r="G21" s="1"/>
  <c r="F20"/>
  <c r="G20" s="1"/>
  <c r="F19"/>
  <c r="G19" s="1"/>
  <c r="G26"/>
  <c r="G25"/>
  <c r="G24"/>
  <c r="G18"/>
  <c r="G17"/>
  <c r="C5"/>
  <c r="C6" s="1"/>
  <c r="C7" s="1"/>
  <c r="C8" s="1"/>
  <c r="C9" s="1"/>
  <c r="C10" s="1"/>
  <c r="C11" s="1"/>
  <c r="C12" s="1"/>
  <c r="C13" s="1"/>
  <c r="C14" s="1"/>
  <c r="C15" s="1"/>
  <c r="G16"/>
  <c r="G15"/>
  <c r="G14"/>
  <c r="G13"/>
  <c r="G12"/>
  <c r="G11"/>
  <c r="G10"/>
  <c r="G9"/>
  <c r="G8"/>
  <c r="G7"/>
  <c r="G6"/>
  <c r="G5"/>
  <c r="G4"/>
  <c r="O65" l="1"/>
  <c r="G53"/>
  <c r="G54" s="1"/>
  <c r="C16"/>
  <c r="C17" s="1"/>
  <c r="C18" s="1"/>
  <c r="C19" s="1"/>
  <c r="C20" s="1"/>
  <c r="C21" s="1"/>
  <c r="C22" s="1"/>
  <c r="C23" s="1"/>
  <c r="C24" s="1"/>
  <c r="C25" s="1"/>
  <c r="B5"/>
  <c r="B6" s="1"/>
  <c r="B7" s="1"/>
  <c r="I40" i="4"/>
  <c r="G40"/>
  <c r="E40"/>
  <c r="J39"/>
  <c r="J40" s="1"/>
  <c r="I39"/>
  <c r="H39"/>
  <c r="H40" s="1"/>
  <c r="G39"/>
  <c r="F39"/>
  <c r="F40" s="1"/>
  <c r="E39"/>
  <c r="D39"/>
  <c r="D40" s="1"/>
  <c r="J38"/>
  <c r="I38"/>
  <c r="H38"/>
  <c r="G38"/>
  <c r="F38"/>
  <c r="E38"/>
  <c r="D38"/>
  <c r="C26" i="5" l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G96" i="2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J106" s="1"/>
  <c r="I94"/>
  <c r="I106" s="1"/>
  <c r="H106"/>
  <c r="F106"/>
  <c r="D106"/>
  <c r="C106"/>
  <c r="D105"/>
  <c r="D104"/>
  <c r="D103"/>
  <c r="E103" s="1"/>
  <c r="D102"/>
  <c r="E102" s="1"/>
  <c r="D101"/>
  <c r="D100"/>
  <c r="D99"/>
  <c r="E99" s="1"/>
  <c r="D98"/>
  <c r="E98" s="1"/>
  <c r="D97"/>
  <c r="D96"/>
  <c r="D95"/>
  <c r="E95" s="1"/>
  <c r="E105"/>
  <c r="E104"/>
  <c r="E101"/>
  <c r="E100"/>
  <c r="E97"/>
  <c r="E96"/>
  <c r="E94"/>
  <c r="D94"/>
  <c r="G106"/>
  <c r="G105"/>
  <c r="G104"/>
  <c r="G103"/>
  <c r="G102"/>
  <c r="G101"/>
  <c r="G100"/>
  <c r="G99"/>
  <c r="G98"/>
  <c r="G97"/>
  <c r="G95"/>
  <c r="E106" l="1"/>
  <c r="J79"/>
  <c r="J80"/>
  <c r="J81"/>
  <c r="J82"/>
  <c r="J83"/>
  <c r="J84"/>
  <c r="J85"/>
  <c r="J86"/>
  <c r="J87"/>
  <c r="J88"/>
  <c r="J89"/>
  <c r="J78"/>
  <c r="J70"/>
  <c r="J71"/>
  <c r="J61"/>
  <c r="J62"/>
  <c r="J63"/>
  <c r="J64"/>
  <c r="J65"/>
  <c r="J66"/>
  <c r="J67"/>
  <c r="J68"/>
  <c r="J69"/>
  <c r="J60"/>
  <c r="J42"/>
  <c r="J43"/>
  <c r="J44"/>
  <c r="J45"/>
  <c r="J46"/>
  <c r="J47"/>
  <c r="J48"/>
  <c r="J49"/>
  <c r="J50"/>
  <c r="J51"/>
  <c r="J52"/>
  <c r="J41"/>
  <c r="J30"/>
  <c r="J31"/>
  <c r="J32"/>
  <c r="J33"/>
  <c r="J23"/>
  <c r="J24"/>
  <c r="J25"/>
  <c r="J26"/>
  <c r="J27"/>
  <c r="J28"/>
  <c r="J29"/>
  <c r="J22"/>
  <c r="J5"/>
  <c r="J6"/>
  <c r="J8"/>
  <c r="J10"/>
  <c r="J11"/>
  <c r="J12"/>
  <c r="J13"/>
  <c r="J14"/>
  <c r="J15"/>
  <c r="J4"/>
  <c r="J34" l="1"/>
  <c r="J53"/>
  <c r="J72"/>
  <c r="J90"/>
  <c r="G22"/>
  <c r="I33"/>
  <c r="G33"/>
  <c r="D33"/>
  <c r="E33" s="1"/>
  <c r="I32"/>
  <c r="G32"/>
  <c r="D32"/>
  <c r="E32" s="1"/>
  <c r="I31"/>
  <c r="G31"/>
  <c r="D31"/>
  <c r="E31" s="1"/>
  <c r="I30"/>
  <c r="G30"/>
  <c r="D30"/>
  <c r="E30" s="1"/>
  <c r="I29"/>
  <c r="G29"/>
  <c r="D29"/>
  <c r="E29" s="1"/>
  <c r="I28"/>
  <c r="G28"/>
  <c r="D28"/>
  <c r="E28" s="1"/>
  <c r="D27"/>
  <c r="E27" s="1"/>
  <c r="G27"/>
  <c r="I26"/>
  <c r="G26"/>
  <c r="D26"/>
  <c r="E26" s="1"/>
  <c r="D25"/>
  <c r="E25" s="1"/>
  <c r="I24"/>
  <c r="G24"/>
  <c r="D24"/>
  <c r="E24" s="1"/>
  <c r="I23"/>
  <c r="G23"/>
  <c r="D23"/>
  <c r="E23" s="1"/>
  <c r="I22"/>
  <c r="D22"/>
  <c r="E22" s="1"/>
  <c r="C9"/>
  <c r="C7"/>
  <c r="D7" s="1"/>
  <c r="E7" s="1"/>
  <c r="I15"/>
  <c r="G15"/>
  <c r="D15"/>
  <c r="E15" s="1"/>
  <c r="I14"/>
  <c r="G14"/>
  <c r="D14"/>
  <c r="E14" s="1"/>
  <c r="I13"/>
  <c r="G13"/>
  <c r="D13"/>
  <c r="E13" s="1"/>
  <c r="I12"/>
  <c r="G12"/>
  <c r="D12"/>
  <c r="E12" s="1"/>
  <c r="I11"/>
  <c r="G11"/>
  <c r="D11"/>
  <c r="E11" s="1"/>
  <c r="I10"/>
  <c r="G10"/>
  <c r="D10"/>
  <c r="E10" s="1"/>
  <c r="I8"/>
  <c r="G8"/>
  <c r="D8"/>
  <c r="E8" s="1"/>
  <c r="I6"/>
  <c r="G6"/>
  <c r="D6"/>
  <c r="E6" s="1"/>
  <c r="I5"/>
  <c r="G5"/>
  <c r="D5"/>
  <c r="E5" s="1"/>
  <c r="I4"/>
  <c r="G4"/>
  <c r="D4"/>
  <c r="E4" s="1"/>
  <c r="I89"/>
  <c r="G89"/>
  <c r="D89"/>
  <c r="E89" s="1"/>
  <c r="I88"/>
  <c r="G88"/>
  <c r="D88"/>
  <c r="E88" s="1"/>
  <c r="I87"/>
  <c r="G87"/>
  <c r="D87"/>
  <c r="E87" s="1"/>
  <c r="I86"/>
  <c r="G86"/>
  <c r="D86"/>
  <c r="E86" s="1"/>
  <c r="I85"/>
  <c r="G85"/>
  <c r="D85"/>
  <c r="E85" s="1"/>
  <c r="I84"/>
  <c r="G84"/>
  <c r="D84"/>
  <c r="E84" s="1"/>
  <c r="I83"/>
  <c r="G83"/>
  <c r="D83"/>
  <c r="E83" s="1"/>
  <c r="I82"/>
  <c r="G82"/>
  <c r="D82"/>
  <c r="E82" s="1"/>
  <c r="I81"/>
  <c r="G81"/>
  <c r="D81"/>
  <c r="E81" s="1"/>
  <c r="I80"/>
  <c r="G80"/>
  <c r="D80"/>
  <c r="E80" s="1"/>
  <c r="I79"/>
  <c r="G79"/>
  <c r="D79"/>
  <c r="E79" s="1"/>
  <c r="I78"/>
  <c r="D78"/>
  <c r="E78" s="1"/>
  <c r="I71"/>
  <c r="G71"/>
  <c r="D71"/>
  <c r="E71" s="1"/>
  <c r="I70"/>
  <c r="G70"/>
  <c r="D70"/>
  <c r="E70" s="1"/>
  <c r="I69"/>
  <c r="G69"/>
  <c r="D69"/>
  <c r="E69" s="1"/>
  <c r="I68"/>
  <c r="G68"/>
  <c r="D68"/>
  <c r="E68" s="1"/>
  <c r="I67"/>
  <c r="G67"/>
  <c r="D67"/>
  <c r="E67" s="1"/>
  <c r="I66"/>
  <c r="G66"/>
  <c r="D66"/>
  <c r="E66" s="1"/>
  <c r="I65"/>
  <c r="G65"/>
  <c r="D65"/>
  <c r="E65" s="1"/>
  <c r="I64"/>
  <c r="G64"/>
  <c r="D64"/>
  <c r="E64" s="1"/>
  <c r="I63"/>
  <c r="G63"/>
  <c r="D63"/>
  <c r="E63" s="1"/>
  <c r="I62"/>
  <c r="G62"/>
  <c r="D62"/>
  <c r="E62" s="1"/>
  <c r="I61"/>
  <c r="G61"/>
  <c r="D61"/>
  <c r="E61" s="1"/>
  <c r="I60"/>
  <c r="I72" s="1"/>
  <c r="G60"/>
  <c r="D60"/>
  <c r="E60" s="1"/>
  <c r="I52"/>
  <c r="G52"/>
  <c r="D52"/>
  <c r="E52" s="1"/>
  <c r="I51"/>
  <c r="G51"/>
  <c r="D51"/>
  <c r="E51" s="1"/>
  <c r="I50"/>
  <c r="G50"/>
  <c r="D50"/>
  <c r="E50" s="1"/>
  <c r="I49"/>
  <c r="G49"/>
  <c r="D49"/>
  <c r="E49" s="1"/>
  <c r="I48"/>
  <c r="G48"/>
  <c r="D48"/>
  <c r="E48" s="1"/>
  <c r="I47"/>
  <c r="G47"/>
  <c r="D47"/>
  <c r="E47" s="1"/>
  <c r="I46"/>
  <c r="G46"/>
  <c r="D46"/>
  <c r="E46" s="1"/>
  <c r="I45"/>
  <c r="G45"/>
  <c r="D45"/>
  <c r="E45" s="1"/>
  <c r="I44"/>
  <c r="G44"/>
  <c r="D44"/>
  <c r="E44" s="1"/>
  <c r="I43"/>
  <c r="G43"/>
  <c r="D43"/>
  <c r="E43" s="1"/>
  <c r="I42"/>
  <c r="G42"/>
  <c r="D42"/>
  <c r="E42" s="1"/>
  <c r="I41"/>
  <c r="I53" s="1"/>
  <c r="G41"/>
  <c r="D41"/>
  <c r="K15" i="3"/>
  <c r="H15"/>
  <c r="F15"/>
  <c r="D15"/>
  <c r="K14"/>
  <c r="H14"/>
  <c r="F14"/>
  <c r="D14"/>
  <c r="K13"/>
  <c r="H13"/>
  <c r="F13"/>
  <c r="D13"/>
  <c r="K12"/>
  <c r="H12"/>
  <c r="F12"/>
  <c r="D12"/>
  <c r="K11"/>
  <c r="H11"/>
  <c r="F11"/>
  <c r="D11"/>
  <c r="K10"/>
  <c r="H10"/>
  <c r="F10"/>
  <c r="D10"/>
  <c r="K9"/>
  <c r="H9"/>
  <c r="F9"/>
  <c r="D9"/>
  <c r="K8"/>
  <c r="H8"/>
  <c r="F8"/>
  <c r="D8"/>
  <c r="K7"/>
  <c r="H7"/>
  <c r="F7"/>
  <c r="D7"/>
  <c r="K6"/>
  <c r="H6"/>
  <c r="F6"/>
  <c r="D6"/>
  <c r="K5"/>
  <c r="H5"/>
  <c r="F5"/>
  <c r="D5"/>
  <c r="K4"/>
  <c r="H4"/>
  <c r="F4"/>
  <c r="D4"/>
  <c r="G90" i="2" l="1"/>
  <c r="E53"/>
  <c r="E72"/>
  <c r="E90"/>
  <c r="E34"/>
  <c r="G34"/>
  <c r="G53"/>
  <c r="G72"/>
  <c r="I90"/>
  <c r="I34"/>
  <c r="G9"/>
  <c r="J9"/>
  <c r="G7"/>
  <c r="G16" s="1"/>
  <c r="J7"/>
  <c r="J16" s="1"/>
  <c r="I25"/>
  <c r="G25"/>
  <c r="I27"/>
  <c r="I9"/>
  <c r="I16" s="1"/>
  <c r="I7"/>
  <c r="D9"/>
  <c r="E9" s="1"/>
  <c r="E16" s="1"/>
</calcChain>
</file>

<file path=xl/sharedStrings.xml><?xml version="1.0" encoding="utf-8"?>
<sst xmlns="http://schemas.openxmlformats.org/spreadsheetml/2006/main" count="225" uniqueCount="143">
  <si>
    <t>Shalivahana Green Energy Ltd (Mancherial) A.P - 6 MW</t>
  </si>
  <si>
    <t>S.No</t>
  </si>
  <si>
    <t>Month</t>
  </si>
  <si>
    <t>Generation of Units</t>
  </si>
  <si>
    <t>Aux. Consumption Units</t>
  </si>
  <si>
    <t>Exported Units</t>
  </si>
  <si>
    <t>PLF %</t>
  </si>
  <si>
    <t>Tariff (Rs)</t>
  </si>
  <si>
    <t>Billing (Rs)</t>
  </si>
  <si>
    <t>Fuel Consumption</t>
  </si>
  <si>
    <t>Fuel Average rate per MT</t>
  </si>
  <si>
    <t>SFC          on (G)</t>
  </si>
  <si>
    <t>In MT’s</t>
  </si>
  <si>
    <t>Apr’16</t>
  </si>
  <si>
    <t>May’16</t>
  </si>
  <si>
    <t>June’16</t>
  </si>
  <si>
    <t>July’16</t>
  </si>
  <si>
    <t>Aug’16</t>
  </si>
  <si>
    <t>Sep’16</t>
  </si>
  <si>
    <t>Oct’16</t>
  </si>
  <si>
    <t>Nov’16</t>
  </si>
  <si>
    <t>Dec'16</t>
  </si>
  <si>
    <t>Jan'17</t>
  </si>
  <si>
    <t>Feb'17</t>
  </si>
  <si>
    <t>Mar'17</t>
  </si>
  <si>
    <t>Apr’17</t>
  </si>
  <si>
    <t>May’17</t>
  </si>
  <si>
    <t>June’17</t>
  </si>
  <si>
    <t>July’17</t>
  </si>
  <si>
    <t>Aug’17</t>
  </si>
  <si>
    <t>Sep’17</t>
  </si>
  <si>
    <t>Oct'17</t>
  </si>
  <si>
    <t>Nov'17</t>
  </si>
  <si>
    <t>Dec'17</t>
  </si>
  <si>
    <t>Jan'18</t>
  </si>
  <si>
    <t>Feb'18</t>
  </si>
  <si>
    <t>Mar'18</t>
  </si>
  <si>
    <t>Apr’15</t>
  </si>
  <si>
    <t>May’15</t>
  </si>
  <si>
    <t>June’15</t>
  </si>
  <si>
    <t>July’15</t>
  </si>
  <si>
    <t>Aug’15</t>
  </si>
  <si>
    <t>Sep’15</t>
  </si>
  <si>
    <t>Oct’15</t>
  </si>
  <si>
    <t>Nov’15</t>
  </si>
  <si>
    <t>Dec’15</t>
  </si>
  <si>
    <t>Jan'16</t>
  </si>
  <si>
    <t>Feb'16</t>
  </si>
  <si>
    <t>Mar'16</t>
  </si>
  <si>
    <t>Apr, 2013</t>
  </si>
  <si>
    <t>May, 2013</t>
  </si>
  <si>
    <t>Jun, 2013</t>
  </si>
  <si>
    <t>Jul, 2013</t>
  </si>
  <si>
    <t>Aug, 2013</t>
  </si>
  <si>
    <t>Sep, 2013</t>
  </si>
  <si>
    <t>Oct '2013</t>
  </si>
  <si>
    <t>Nov '2013</t>
  </si>
  <si>
    <t>Dec '2013</t>
  </si>
  <si>
    <t>Jan '2014</t>
  </si>
  <si>
    <t>Feb '2014</t>
  </si>
  <si>
    <t>Mar '2014</t>
  </si>
  <si>
    <t>Apr, 2014</t>
  </si>
  <si>
    <t>May, 2014</t>
  </si>
  <si>
    <t>Jun, 2014</t>
  </si>
  <si>
    <t>Jul, 2014</t>
  </si>
  <si>
    <t>Aug, 2014</t>
  </si>
  <si>
    <t>Sep, 2014</t>
  </si>
  <si>
    <t>Oct '2014</t>
  </si>
  <si>
    <t>Nov '2014</t>
  </si>
  <si>
    <t>Dec '2014</t>
  </si>
  <si>
    <t>Jan '2015</t>
  </si>
  <si>
    <t>Feb '2015</t>
  </si>
  <si>
    <t>Mar '2015</t>
  </si>
  <si>
    <t>SHR</t>
  </si>
  <si>
    <t>AVERAGE</t>
  </si>
  <si>
    <t>AUX%</t>
  </si>
  <si>
    <t>April, 2018</t>
  </si>
  <si>
    <t>May, 2018</t>
  </si>
  <si>
    <t>June,2018</t>
  </si>
  <si>
    <t>July, 2018</t>
  </si>
  <si>
    <t>Aug.2018</t>
  </si>
  <si>
    <t>Sept. 2018</t>
  </si>
  <si>
    <t>Oct. 2018</t>
  </si>
  <si>
    <t>Nov. 2018</t>
  </si>
  <si>
    <t>Dec. 2018</t>
  </si>
  <si>
    <t>Jan. 2019</t>
  </si>
  <si>
    <t>Feb. 2019</t>
  </si>
  <si>
    <t>Mar. 2019</t>
  </si>
  <si>
    <t>Shalivahana Green Energy Ltd (Mancherial) TS - 6 MW</t>
  </si>
  <si>
    <t xml:space="preserve">SHALIVAHANA GREEN ENERGY LIMTIED, 6 MW BIOMASS POWER PROJECT, MANCHERIAL, TELANGANA STATE - </t>
  </si>
  <si>
    <t>AVERAGE FUEL PRICES DURING THE YEAR 2014 TO 2019</t>
  </si>
  <si>
    <t>Month / Year</t>
  </si>
  <si>
    <t xml:space="preserve"> Rice Husk </t>
  </si>
  <si>
    <t xml:space="preserve"> Soya Husk </t>
  </si>
  <si>
    <t xml:space="preserve"> Fire wood </t>
  </si>
  <si>
    <t xml:space="preserve">Coconut waste </t>
  </si>
  <si>
    <t xml:space="preserve">other biomass </t>
  </si>
  <si>
    <t xml:space="preserve"> MSW/RDF </t>
  </si>
  <si>
    <t xml:space="preserve">Coal  </t>
  </si>
  <si>
    <t>Mar'14</t>
  </si>
  <si>
    <t>Apl'14</t>
  </si>
  <si>
    <t>May'14</t>
  </si>
  <si>
    <t>June'14</t>
  </si>
  <si>
    <t>oct'14</t>
  </si>
  <si>
    <t>Nov'14</t>
  </si>
  <si>
    <t>Dec'14</t>
  </si>
  <si>
    <t>Mar'15</t>
  </si>
  <si>
    <t>Apl'15</t>
  </si>
  <si>
    <t>May'15</t>
  </si>
  <si>
    <t>June'15</t>
  </si>
  <si>
    <t>oct'15</t>
  </si>
  <si>
    <t>Nov'15</t>
  </si>
  <si>
    <t>Dec'15</t>
  </si>
  <si>
    <t>Apl'16</t>
  </si>
  <si>
    <t>May'16</t>
  </si>
  <si>
    <t>June'16</t>
  </si>
  <si>
    <t>Oc'17</t>
  </si>
  <si>
    <t>Apl'18</t>
  </si>
  <si>
    <t>May'18</t>
  </si>
  <si>
    <t>June'18</t>
  </si>
  <si>
    <t>Oct'18</t>
  </si>
  <si>
    <t>Nov'18</t>
  </si>
  <si>
    <t>Dec'18</t>
  </si>
  <si>
    <t>Mar'19</t>
  </si>
  <si>
    <t>Apl'19</t>
  </si>
  <si>
    <t>May'19</t>
  </si>
  <si>
    <t>June'19</t>
  </si>
  <si>
    <t>Oct'19</t>
  </si>
  <si>
    <t>Dec'19</t>
  </si>
  <si>
    <t>Rice Husk</t>
  </si>
  <si>
    <t>Other Biomass</t>
  </si>
  <si>
    <t>Coal</t>
  </si>
  <si>
    <t>Total</t>
  </si>
  <si>
    <t>Type of fuel</t>
  </si>
  <si>
    <t>Fuel Mix%</t>
  </si>
  <si>
    <t>Other biomass</t>
  </si>
  <si>
    <t>coal</t>
  </si>
  <si>
    <t>2014-15</t>
  </si>
  <si>
    <t>2015-16</t>
  </si>
  <si>
    <t>2016-17</t>
  </si>
  <si>
    <t>2017-18</t>
  </si>
  <si>
    <t>2018-19</t>
  </si>
  <si>
    <t>Average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</si>
</sst>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 * #,##0.00_ ;_ * \-#,##0.00_ ;_ * &quot;-&quot;??_ ;_ @_ "/>
    <numFmt numFmtId="165" formatCode="_-* #,##0_-;\-* #,##0_-;_-* &quot;-&quot;??_-;_-@_-"/>
    <numFmt numFmtId="166" formatCode="_(* #,##0_);_(* \(#,##0\);_(* &quot;-&quot;??_);_(@_)"/>
    <numFmt numFmtId="167" formatCode="[$-409]mmm\-yy;@"/>
    <numFmt numFmtId="168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 Antiqua"/>
      <family val="1"/>
    </font>
    <font>
      <sz val="10"/>
      <name val="Book Antiqua"/>
      <family val="1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10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1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3" fontId="4" fillId="0" borderId="4" xfId="0" applyNumberFormat="1" applyFont="1" applyFill="1" applyBorder="1"/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vertical="center"/>
    </xf>
    <xf numFmtId="2" fontId="4" fillId="0" borderId="0" xfId="0" applyNumberFormat="1" applyFont="1" applyFill="1"/>
    <xf numFmtId="2" fontId="4" fillId="0" borderId="2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 wrapText="1"/>
    </xf>
    <xf numFmtId="43" fontId="4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4" fillId="0" borderId="7" xfId="0" applyFont="1" applyFill="1" applyBorder="1" applyAlignment="1">
      <alignment vertical="center"/>
    </xf>
    <xf numFmtId="2" fontId="4" fillId="0" borderId="2" xfId="2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2" fontId="4" fillId="0" borderId="7" xfId="2" applyNumberFormat="1" applyFont="1" applyFill="1" applyBorder="1" applyAlignment="1">
      <alignment vertical="center"/>
    </xf>
    <xf numFmtId="10" fontId="4" fillId="0" borderId="7" xfId="0" applyNumberFormat="1" applyFont="1" applyFill="1" applyBorder="1" applyAlignment="1">
      <alignment vertical="center" wrapText="1"/>
    </xf>
    <xf numFmtId="43" fontId="4" fillId="0" borderId="8" xfId="0" applyNumberFormat="1" applyFont="1" applyFill="1" applyBorder="1"/>
    <xf numFmtId="0" fontId="0" fillId="0" borderId="4" xfId="0" applyBorder="1"/>
    <xf numFmtId="0" fontId="3" fillId="4" borderId="0" xfId="0" applyFont="1" applyFill="1" applyAlignment="1">
      <alignment horizontal="left" vertical="center"/>
    </xf>
    <xf numFmtId="0" fontId="4" fillId="4" borderId="0" xfId="0" applyFont="1" applyFill="1"/>
    <xf numFmtId="0" fontId="0" fillId="4" borderId="0" xfId="0" applyFill="1"/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left" vertical="center"/>
    </xf>
    <xf numFmtId="0" fontId="5" fillId="5" borderId="4" xfId="0" applyFont="1" applyFill="1" applyBorder="1"/>
    <xf numFmtId="0" fontId="5" fillId="5" borderId="4" xfId="0" applyFont="1" applyFill="1" applyBorder="1" applyAlignment="1">
      <alignment vertical="center"/>
    </xf>
    <xf numFmtId="2" fontId="5" fillId="5" borderId="4" xfId="0" applyNumberFormat="1" applyFont="1" applyFill="1" applyBorder="1" applyAlignment="1">
      <alignment vertical="center"/>
    </xf>
    <xf numFmtId="10" fontId="5" fillId="5" borderId="4" xfId="0" applyNumberFormat="1" applyFont="1" applyFill="1" applyBorder="1" applyAlignment="1">
      <alignment vertical="center" wrapText="1"/>
    </xf>
    <xf numFmtId="2" fontId="2" fillId="5" borderId="4" xfId="0" applyNumberFormat="1" applyFont="1" applyFill="1" applyBorder="1"/>
    <xf numFmtId="0" fontId="2" fillId="5" borderId="4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9" fillId="0" borderId="4" xfId="0" applyNumberFormat="1" applyFont="1" applyBorder="1" applyAlignment="1"/>
    <xf numFmtId="2" fontId="8" fillId="6" borderId="4" xfId="0" applyNumberFormat="1" applyFont="1" applyFill="1" applyBorder="1"/>
    <xf numFmtId="2" fontId="0" fillId="0" borderId="0" xfId="0" applyNumberFormat="1"/>
    <xf numFmtId="0" fontId="0" fillId="0" borderId="4" xfId="0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10" fillId="0" borderId="4" xfId="0" quotePrefix="1" applyFont="1" applyFill="1" applyBorder="1" applyAlignment="1">
      <alignment horizontal="center" vertical="center" wrapText="1"/>
    </xf>
    <xf numFmtId="0" fontId="10" fillId="0" borderId="4" xfId="0" applyFont="1" applyFill="1" applyBorder="1"/>
    <xf numFmtId="165" fontId="11" fillId="0" borderId="4" xfId="4" applyNumberFormat="1" applyFont="1" applyFill="1" applyBorder="1" applyAlignment="1">
      <alignment horizontal="right"/>
    </xf>
    <xf numFmtId="165" fontId="12" fillId="0" borderId="4" xfId="4" applyNumberFormat="1" applyFont="1" applyFill="1" applyBorder="1" applyAlignment="1">
      <alignment horizontal="right"/>
    </xf>
    <xf numFmtId="165" fontId="12" fillId="0" borderId="4" xfId="0" applyNumberFormat="1" applyFont="1" applyFill="1" applyBorder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2" borderId="0" xfId="0" applyFill="1"/>
    <xf numFmtId="0" fontId="2" fillId="0" borderId="0" xfId="0" applyFont="1"/>
    <xf numFmtId="167" fontId="0" fillId="2" borderId="0" xfId="0" applyNumberFormat="1" applyFill="1"/>
    <xf numFmtId="9" fontId="0" fillId="0" borderId="0" xfId="2" applyFont="1"/>
    <xf numFmtId="0" fontId="13" fillId="0" borderId="4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left" vertical="center" wrapText="1"/>
    </xf>
    <xf numFmtId="168" fontId="13" fillId="0" borderId="4" xfId="0" applyNumberFormat="1" applyFont="1" applyBorder="1" applyAlignment="1">
      <alignment horizontal="justify" vertical="center" wrapText="1"/>
    </xf>
    <xf numFmtId="10" fontId="13" fillId="0" borderId="4" xfId="0" applyNumberFormat="1" applyFont="1" applyBorder="1" applyAlignment="1">
      <alignment horizontal="justify" vertical="center" wrapText="1"/>
    </xf>
    <xf numFmtId="10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3" fontId="2" fillId="3" borderId="4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43" fontId="2" fillId="3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3" fontId="2" fillId="3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justify" vertical="center" wrapText="1"/>
    </xf>
  </cellXfs>
  <cellStyles count="5">
    <cellStyle name="Comma" xfId="1" builtinId="3"/>
    <cellStyle name="Comma 2" xf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Stocks%20(%20allsite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Documents/Stocks%20(%20allsites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tocks"/>
      <sheetName val="Sheet4"/>
      <sheetName val="Wani"/>
      <sheetName val="rake"/>
      <sheetName val="msw"/>
      <sheetName val="mncl"/>
      <sheetName val="Sheet5"/>
      <sheetName val="Sheet6"/>
    </sheetNames>
    <sheetDataSet>
      <sheetData sheetId="0" refreshError="1"/>
      <sheetData sheetId="1" refreshError="1"/>
      <sheetData sheetId="2" refreshError="1"/>
      <sheetData sheetId="3" refreshError="1">
        <row r="2564">
          <cell r="C2564">
            <v>1458800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tocks"/>
      <sheetName val="Sheet4"/>
      <sheetName val="Wani"/>
      <sheetName val="rake"/>
      <sheetName val="msw"/>
      <sheetName val="mncl"/>
      <sheetName val="Sheet5"/>
      <sheetName val="Sheet6"/>
      <sheetName val="msw-stcks"/>
      <sheetName val="msw-gen"/>
      <sheetName val="jathasank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123">
          <cell r="N1123">
            <v>1445400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J40"/>
  <sheetViews>
    <sheetView zoomScale="85" zoomScaleNormal="85" workbookViewId="0">
      <selection activeCell="D40" sqref="D40:I40"/>
    </sheetView>
  </sheetViews>
  <sheetFormatPr defaultRowHeight="15"/>
  <cols>
    <col min="4" max="4" width="10.42578125" bestFit="1" customWidth="1"/>
    <col min="5" max="5" width="9.28515625" bestFit="1" customWidth="1"/>
    <col min="6" max="6" width="10.42578125" bestFit="1" customWidth="1"/>
    <col min="7" max="7" width="9.28515625" bestFit="1" customWidth="1"/>
    <col min="8" max="8" width="10.42578125" bestFit="1" customWidth="1"/>
    <col min="9" max="9" width="9.28515625" bestFit="1" customWidth="1"/>
    <col min="10" max="10" width="10.42578125" bestFit="1" customWidth="1"/>
  </cols>
  <sheetData>
    <row r="1" spans="3:10" ht="36.75" customHeight="1">
      <c r="C1" s="82" t="s">
        <v>89</v>
      </c>
      <c r="D1" s="82"/>
      <c r="E1" s="82"/>
      <c r="F1" s="82"/>
      <c r="G1" s="82"/>
      <c r="H1" s="82"/>
      <c r="I1" s="82"/>
      <c r="J1" s="82"/>
    </row>
    <row r="2" spans="3:10">
      <c r="C2" s="83" t="s">
        <v>90</v>
      </c>
      <c r="D2" s="83"/>
      <c r="E2" s="83"/>
      <c r="F2" s="83"/>
      <c r="G2" s="83"/>
      <c r="H2" s="83"/>
      <c r="I2" s="83"/>
      <c r="J2" s="83"/>
    </row>
    <row r="3" spans="3:10" ht="47.25">
      <c r="C3" s="64" t="s">
        <v>91</v>
      </c>
      <c r="D3" s="65" t="s">
        <v>92</v>
      </c>
      <c r="E3" s="65" t="s">
        <v>93</v>
      </c>
      <c r="F3" s="65" t="s">
        <v>94</v>
      </c>
      <c r="G3" s="65" t="s">
        <v>95</v>
      </c>
      <c r="H3" s="65" t="s">
        <v>96</v>
      </c>
      <c r="I3" s="65" t="s">
        <v>97</v>
      </c>
      <c r="J3" s="65" t="s">
        <v>98</v>
      </c>
    </row>
    <row r="4" spans="3:10" ht="15.75">
      <c r="C4" s="66" t="s">
        <v>99</v>
      </c>
      <c r="D4" s="67">
        <v>2300</v>
      </c>
      <c r="E4" s="67"/>
      <c r="F4" s="67">
        <v>2000</v>
      </c>
      <c r="G4" s="67">
        <v>600</v>
      </c>
      <c r="H4" s="67">
        <v>2182.1</v>
      </c>
      <c r="I4" s="67"/>
      <c r="J4" s="67">
        <v>2892</v>
      </c>
    </row>
    <row r="5" spans="3:10" ht="15.75">
      <c r="C5" s="66" t="s">
        <v>100</v>
      </c>
      <c r="D5" s="67">
        <v>2300</v>
      </c>
      <c r="E5" s="67"/>
      <c r="F5" s="67">
        <v>2000</v>
      </c>
      <c r="G5" s="67">
        <v>600</v>
      </c>
      <c r="H5" s="67">
        <v>2182.1</v>
      </c>
      <c r="I5" s="68"/>
      <c r="J5" s="67">
        <v>2892</v>
      </c>
    </row>
    <row r="6" spans="3:10" ht="15.75">
      <c r="C6" s="66" t="s">
        <v>101</v>
      </c>
      <c r="D6" s="67">
        <v>2300</v>
      </c>
      <c r="E6" s="67"/>
      <c r="F6" s="67">
        <v>2000</v>
      </c>
      <c r="G6" s="67">
        <v>500</v>
      </c>
      <c r="H6" s="67">
        <v>2102</v>
      </c>
      <c r="I6" s="69"/>
      <c r="J6" s="67">
        <v>2931</v>
      </c>
    </row>
    <row r="7" spans="3:10" ht="15.75">
      <c r="C7" s="66" t="s">
        <v>102</v>
      </c>
      <c r="D7" s="67">
        <v>2300</v>
      </c>
      <c r="E7" s="67"/>
      <c r="F7" s="67">
        <v>2200</v>
      </c>
      <c r="G7" s="67">
        <v>500</v>
      </c>
      <c r="H7" s="67">
        <v>1999</v>
      </c>
      <c r="I7" s="69"/>
      <c r="J7" s="67">
        <v>2931</v>
      </c>
    </row>
    <row r="8" spans="3:10" ht="15.75">
      <c r="C8" s="66" t="s">
        <v>103</v>
      </c>
      <c r="D8" s="69">
        <v>2300</v>
      </c>
      <c r="E8" s="69"/>
      <c r="F8" s="69">
        <v>2200</v>
      </c>
      <c r="G8" s="69">
        <v>500</v>
      </c>
      <c r="H8" s="69">
        <v>1999</v>
      </c>
      <c r="I8" s="69"/>
      <c r="J8" s="69">
        <v>2931</v>
      </c>
    </row>
    <row r="9" spans="3:10" ht="15.75">
      <c r="C9" s="66" t="s">
        <v>104</v>
      </c>
      <c r="D9" s="67">
        <v>2278</v>
      </c>
      <c r="E9" s="67"/>
      <c r="F9" s="67">
        <v>2000</v>
      </c>
      <c r="G9" s="67"/>
      <c r="H9" s="67">
        <v>1731</v>
      </c>
      <c r="I9" s="69"/>
      <c r="J9" s="67">
        <v>3012</v>
      </c>
    </row>
    <row r="10" spans="3:10" ht="15.75">
      <c r="C10" s="66" t="s">
        <v>105</v>
      </c>
      <c r="D10" s="67">
        <v>2288</v>
      </c>
      <c r="E10" s="67"/>
      <c r="F10" s="67"/>
      <c r="G10" s="67">
        <v>500</v>
      </c>
      <c r="H10" s="69"/>
      <c r="I10" s="69"/>
      <c r="J10" s="67">
        <v>3003</v>
      </c>
    </row>
    <row r="11" spans="3:10" ht="15.75">
      <c r="C11" s="66" t="s">
        <v>106</v>
      </c>
      <c r="D11" s="67">
        <v>2220</v>
      </c>
      <c r="E11" s="67"/>
      <c r="F11" s="67">
        <v>2350</v>
      </c>
      <c r="G11" s="67"/>
      <c r="H11" s="67">
        <v>2384.7600000000002</v>
      </c>
      <c r="I11" s="69"/>
      <c r="J11" s="67">
        <v>2958</v>
      </c>
    </row>
    <row r="12" spans="3:10" ht="15.75">
      <c r="C12" s="66" t="s">
        <v>107</v>
      </c>
      <c r="D12" s="67">
        <v>2298</v>
      </c>
      <c r="E12" s="67"/>
      <c r="F12" s="67">
        <v>2300</v>
      </c>
      <c r="G12" s="67">
        <v>1237</v>
      </c>
      <c r="H12" s="67">
        <v>2627.17</v>
      </c>
      <c r="I12" s="69"/>
      <c r="J12" s="67">
        <v>2958</v>
      </c>
    </row>
    <row r="13" spans="3:10" ht="15.75">
      <c r="C13" s="66" t="s">
        <v>108</v>
      </c>
      <c r="D13" s="67">
        <v>2300</v>
      </c>
      <c r="E13" s="67"/>
      <c r="F13" s="67">
        <v>2350</v>
      </c>
      <c r="G13" s="67">
        <v>1500</v>
      </c>
      <c r="H13" s="67">
        <v>2969</v>
      </c>
      <c r="I13" s="69"/>
      <c r="J13" s="69"/>
    </row>
    <row r="14" spans="3:10" ht="15.75">
      <c r="C14" s="66" t="s">
        <v>109</v>
      </c>
      <c r="D14" s="67">
        <v>2300</v>
      </c>
      <c r="E14" s="67"/>
      <c r="F14" s="67">
        <v>2300</v>
      </c>
      <c r="G14" s="67"/>
      <c r="H14" s="67">
        <v>2255.9</v>
      </c>
      <c r="I14" s="69"/>
      <c r="J14" s="67">
        <v>2958</v>
      </c>
    </row>
    <row r="15" spans="3:10" ht="15.75">
      <c r="C15" s="66" t="s">
        <v>110</v>
      </c>
      <c r="D15" s="67">
        <v>2332</v>
      </c>
      <c r="E15" s="67"/>
      <c r="F15" s="67">
        <v>2300</v>
      </c>
      <c r="G15" s="67">
        <v>1200</v>
      </c>
      <c r="H15" s="67">
        <v>1451</v>
      </c>
      <c r="I15" s="69"/>
      <c r="J15" s="67">
        <v>2914</v>
      </c>
    </row>
    <row r="16" spans="3:10" ht="15.75">
      <c r="C16" s="66" t="s">
        <v>111</v>
      </c>
      <c r="D16" s="67">
        <v>2330</v>
      </c>
      <c r="E16" s="67"/>
      <c r="F16" s="67">
        <v>2300</v>
      </c>
      <c r="G16" s="67">
        <v>1200</v>
      </c>
      <c r="H16" s="67">
        <v>1465</v>
      </c>
      <c r="I16" s="69"/>
      <c r="J16" s="67">
        <v>2938</v>
      </c>
    </row>
    <row r="17" spans="3:10" ht="15.75">
      <c r="C17" s="66" t="s">
        <v>112</v>
      </c>
      <c r="D17" s="67">
        <v>2936</v>
      </c>
      <c r="E17" s="67">
        <v>2330</v>
      </c>
      <c r="F17" s="67"/>
      <c r="G17" s="67">
        <v>2300</v>
      </c>
      <c r="H17" s="67">
        <v>1200</v>
      </c>
      <c r="I17" s="67">
        <v>1470.45</v>
      </c>
      <c r="J17" s="69"/>
    </row>
    <row r="18" spans="3:10" ht="15.75">
      <c r="C18" s="66" t="s">
        <v>48</v>
      </c>
      <c r="D18" s="67">
        <v>2372</v>
      </c>
      <c r="E18" s="67"/>
      <c r="F18" s="67">
        <v>2300</v>
      </c>
      <c r="G18" s="67"/>
      <c r="H18" s="67">
        <v>2170</v>
      </c>
      <c r="I18" s="67"/>
      <c r="J18" s="67">
        <v>3083</v>
      </c>
    </row>
    <row r="19" spans="3:10" ht="15.75">
      <c r="C19" s="66" t="s">
        <v>113</v>
      </c>
      <c r="D19" s="67">
        <v>2353</v>
      </c>
      <c r="E19" s="67"/>
      <c r="F19" s="67">
        <v>2300</v>
      </c>
      <c r="G19" s="67"/>
      <c r="H19" s="67">
        <v>2031</v>
      </c>
      <c r="I19" s="69"/>
      <c r="J19" s="67">
        <v>3759</v>
      </c>
    </row>
    <row r="20" spans="3:10" ht="15.75">
      <c r="C20" s="66" t="s">
        <v>114</v>
      </c>
      <c r="D20" s="67">
        <v>2353</v>
      </c>
      <c r="E20" s="67"/>
      <c r="F20" s="67">
        <v>2300</v>
      </c>
      <c r="G20" s="67">
        <v>1200</v>
      </c>
      <c r="H20" s="67">
        <v>1846</v>
      </c>
      <c r="I20" s="69"/>
      <c r="J20" s="67">
        <v>2275</v>
      </c>
    </row>
    <row r="21" spans="3:10" ht="15.75">
      <c r="C21" s="66" t="s">
        <v>115</v>
      </c>
      <c r="D21" s="67">
        <v>2350</v>
      </c>
      <c r="E21" s="67"/>
      <c r="F21" s="67">
        <v>2250</v>
      </c>
      <c r="G21" s="67"/>
      <c r="H21" s="67">
        <v>1654</v>
      </c>
      <c r="I21" s="69"/>
      <c r="J21" s="67">
        <v>2281</v>
      </c>
    </row>
    <row r="22" spans="3:10" ht="15.75">
      <c r="C22" s="66" t="s">
        <v>116</v>
      </c>
      <c r="D22" s="67">
        <v>2350</v>
      </c>
      <c r="E22" s="67"/>
      <c r="F22" s="67"/>
      <c r="G22" s="67"/>
      <c r="H22" s="67">
        <v>1913.63</v>
      </c>
      <c r="I22" s="69"/>
      <c r="J22" s="69"/>
    </row>
    <row r="23" spans="3:10" ht="15.75">
      <c r="C23" s="66" t="s">
        <v>32</v>
      </c>
      <c r="D23" s="67">
        <v>2350</v>
      </c>
      <c r="E23" s="67"/>
      <c r="F23" s="67">
        <v>2000</v>
      </c>
      <c r="G23" s="67">
        <v>1200</v>
      </c>
      <c r="H23" s="67">
        <v>2298</v>
      </c>
      <c r="I23" s="67">
        <v>2400</v>
      </c>
      <c r="J23" s="67">
        <v>1615</v>
      </c>
    </row>
    <row r="24" spans="3:10" ht="15.75">
      <c r="C24" s="66" t="s">
        <v>33</v>
      </c>
      <c r="D24" s="67">
        <v>2350</v>
      </c>
      <c r="E24" s="67"/>
      <c r="F24" s="67">
        <v>2000</v>
      </c>
      <c r="G24" s="67">
        <v>1200</v>
      </c>
      <c r="H24" s="67">
        <v>1389</v>
      </c>
      <c r="I24" s="67">
        <v>2400</v>
      </c>
      <c r="J24" s="67">
        <v>1536</v>
      </c>
    </row>
    <row r="25" spans="3:10" ht="15.75">
      <c r="C25" s="66" t="s">
        <v>36</v>
      </c>
      <c r="D25" s="68">
        <v>2350</v>
      </c>
      <c r="E25" s="68"/>
      <c r="F25" s="68"/>
      <c r="G25" s="68"/>
      <c r="H25" s="68">
        <v>2081.42</v>
      </c>
      <c r="I25" s="69"/>
      <c r="J25" s="68">
        <v>2902</v>
      </c>
    </row>
    <row r="26" spans="3:10" ht="15.75">
      <c r="C26" s="66" t="s">
        <v>117</v>
      </c>
      <c r="D26" s="68">
        <v>2350</v>
      </c>
      <c r="E26" s="68"/>
      <c r="F26" s="68"/>
      <c r="G26" s="68">
        <v>1200</v>
      </c>
      <c r="H26" s="68">
        <v>2106</v>
      </c>
      <c r="I26" s="67"/>
      <c r="J26" s="68">
        <v>2929</v>
      </c>
    </row>
    <row r="27" spans="3:10" ht="15.75">
      <c r="C27" s="66" t="s">
        <v>118</v>
      </c>
      <c r="D27" s="68">
        <v>2374</v>
      </c>
      <c r="E27" s="68"/>
      <c r="F27" s="68"/>
      <c r="G27" s="68"/>
      <c r="H27" s="68">
        <v>2163.4</v>
      </c>
      <c r="I27" s="67"/>
      <c r="J27" s="68">
        <v>2930</v>
      </c>
    </row>
    <row r="28" spans="3:10" ht="15.75">
      <c r="C28" s="66" t="s">
        <v>119</v>
      </c>
      <c r="D28" s="68">
        <v>2500</v>
      </c>
      <c r="E28" s="68"/>
      <c r="F28" s="68"/>
      <c r="G28" s="68"/>
      <c r="H28" s="68">
        <v>2255</v>
      </c>
      <c r="I28" s="69"/>
      <c r="J28" s="68">
        <v>2938</v>
      </c>
    </row>
    <row r="29" spans="3:10" ht="15.75">
      <c r="C29" s="66" t="s">
        <v>120</v>
      </c>
      <c r="D29" s="68">
        <v>2500</v>
      </c>
      <c r="E29" s="68"/>
      <c r="F29" s="68"/>
      <c r="G29" s="68"/>
      <c r="H29" s="68">
        <v>2320.37</v>
      </c>
      <c r="I29" s="67"/>
      <c r="J29" s="68">
        <v>2977</v>
      </c>
    </row>
    <row r="30" spans="3:10" ht="15.75">
      <c r="C30" s="66" t="s">
        <v>121</v>
      </c>
      <c r="D30" s="68">
        <v>2418</v>
      </c>
      <c r="E30" s="68"/>
      <c r="F30" s="68"/>
      <c r="G30" s="68">
        <v>650</v>
      </c>
      <c r="H30" s="68">
        <v>2294.37</v>
      </c>
      <c r="I30" s="67"/>
      <c r="J30" s="68">
        <v>2908.96</v>
      </c>
    </row>
    <row r="31" spans="3:10" ht="15.75">
      <c r="C31" s="66" t="s">
        <v>122</v>
      </c>
      <c r="D31" s="68">
        <v>2442</v>
      </c>
      <c r="E31" s="68"/>
      <c r="F31" s="68"/>
      <c r="G31" s="68"/>
      <c r="H31" s="68">
        <v>1834.82</v>
      </c>
      <c r="I31" s="69"/>
      <c r="J31" s="68">
        <v>3054</v>
      </c>
    </row>
    <row r="32" spans="3:10" ht="15.75">
      <c r="C32" s="66" t="s">
        <v>123</v>
      </c>
      <c r="D32" s="68">
        <v>2500</v>
      </c>
      <c r="E32" s="68"/>
      <c r="F32" s="68"/>
      <c r="G32" s="68"/>
      <c r="H32" s="68">
        <v>1719.41</v>
      </c>
      <c r="I32" s="69"/>
      <c r="J32" s="68">
        <v>3260</v>
      </c>
    </row>
    <row r="33" spans="3:10" ht="15.75">
      <c r="C33" s="66" t="s">
        <v>124</v>
      </c>
      <c r="D33" s="68">
        <v>2500</v>
      </c>
      <c r="E33" s="68"/>
      <c r="F33" s="68"/>
      <c r="G33" s="68">
        <v>1787.01</v>
      </c>
      <c r="H33" s="68"/>
      <c r="I33" s="69"/>
      <c r="J33" s="68">
        <v>3239</v>
      </c>
    </row>
    <row r="34" spans="3:10" ht="15.75">
      <c r="C34" s="66" t="s">
        <v>125</v>
      </c>
      <c r="D34" s="68">
        <v>2500</v>
      </c>
      <c r="E34" s="68"/>
      <c r="F34" s="68"/>
      <c r="G34" s="68"/>
      <c r="H34" s="68">
        <v>1150.73</v>
      </c>
      <c r="I34" s="69"/>
      <c r="J34" s="68">
        <v>3215</v>
      </c>
    </row>
    <row r="35" spans="3:10" ht="15.75">
      <c r="C35" s="66" t="s">
        <v>126</v>
      </c>
      <c r="D35" s="68">
        <v>2500</v>
      </c>
      <c r="E35" s="68"/>
      <c r="F35" s="68"/>
      <c r="G35" s="68"/>
      <c r="H35" s="68">
        <v>1210.5139999999999</v>
      </c>
      <c r="I35" s="69"/>
      <c r="J35" s="68">
        <v>3215</v>
      </c>
    </row>
    <row r="36" spans="3:10" ht="15.75">
      <c r="C36" s="66" t="s">
        <v>127</v>
      </c>
      <c r="D36" s="68">
        <v>2500</v>
      </c>
      <c r="E36" s="68"/>
      <c r="F36" s="68"/>
      <c r="G36" s="68"/>
      <c r="H36" s="68">
        <v>1100</v>
      </c>
      <c r="I36" s="69"/>
      <c r="J36" s="68">
        <v>3221</v>
      </c>
    </row>
    <row r="37" spans="3:10" ht="15.75">
      <c r="C37" s="66" t="s">
        <v>128</v>
      </c>
      <c r="D37" s="68">
        <v>2464</v>
      </c>
      <c r="E37" s="68"/>
      <c r="F37" s="68"/>
      <c r="G37" s="68"/>
      <c r="H37" s="68">
        <v>1145.1400000000001</v>
      </c>
      <c r="I37" s="67"/>
      <c r="J37" s="68">
        <v>3222</v>
      </c>
    </row>
    <row r="38" spans="3:10">
      <c r="D38" s="70">
        <f>AVERAGE(D4:D37)</f>
        <v>2387</v>
      </c>
      <c r="E38" s="70">
        <f t="shared" ref="E38:J38" si="0">AVERAGE(E4:E37)</f>
        <v>2330</v>
      </c>
      <c r="F38" s="70">
        <f t="shared" si="0"/>
        <v>2191.6666666666665</v>
      </c>
      <c r="G38" s="70">
        <f t="shared" si="0"/>
        <v>1051.4123529411763</v>
      </c>
      <c r="H38" s="70">
        <f t="shared" si="0"/>
        <v>1913.4635625000003</v>
      </c>
      <c r="I38" s="70">
        <f t="shared" si="0"/>
        <v>2090.15</v>
      </c>
      <c r="J38" s="70">
        <f t="shared" si="0"/>
        <v>2899.2890322580647</v>
      </c>
    </row>
    <row r="39" spans="3:10">
      <c r="D39" s="70">
        <f>SUM(D4:D37)</f>
        <v>81158</v>
      </c>
      <c r="E39" s="70">
        <f t="shared" ref="E39:J39" si="1">SUM(E4:E37)</f>
        <v>2330</v>
      </c>
      <c r="F39" s="70">
        <f t="shared" si="1"/>
        <v>39450</v>
      </c>
      <c r="G39" s="70">
        <f t="shared" si="1"/>
        <v>17874.009999999998</v>
      </c>
      <c r="H39" s="70">
        <f t="shared" si="1"/>
        <v>61230.83400000001</v>
      </c>
      <c r="I39" s="70">
        <f t="shared" si="1"/>
        <v>6270.45</v>
      </c>
      <c r="J39" s="70">
        <f t="shared" si="1"/>
        <v>89877.96</v>
      </c>
    </row>
    <row r="40" spans="3:10">
      <c r="D40" s="71">
        <f>+D39/COUNT(D4:D37)</f>
        <v>2387</v>
      </c>
      <c r="E40" s="71">
        <f t="shared" ref="E40:J40" si="2">+E39/COUNT(E4:E37)</f>
        <v>2330</v>
      </c>
      <c r="F40" s="71">
        <f t="shared" si="2"/>
        <v>2191.6666666666665</v>
      </c>
      <c r="G40" s="71">
        <f t="shared" si="2"/>
        <v>1051.4123529411763</v>
      </c>
      <c r="H40" s="71">
        <f t="shared" si="2"/>
        <v>1913.4635625000003</v>
      </c>
      <c r="I40" s="71">
        <f t="shared" si="2"/>
        <v>2090.15</v>
      </c>
      <c r="J40" s="71">
        <f t="shared" si="2"/>
        <v>2899.2890322580647</v>
      </c>
    </row>
  </sheetData>
  <mergeCells count="2">
    <mergeCell ref="C1:J1"/>
    <mergeCell ref="C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7"/>
  <sheetViews>
    <sheetView view="pageBreakPreview" topLeftCell="A71" zoomScaleSheetLayoutView="100" workbookViewId="0">
      <selection activeCell="H106" sqref="H106"/>
    </sheetView>
  </sheetViews>
  <sheetFormatPr defaultRowHeight="15"/>
  <cols>
    <col min="1" max="1" width="9.28515625" bestFit="1" customWidth="1"/>
    <col min="2" max="2" width="10.85546875" customWidth="1"/>
    <col min="3" max="3" width="13.7109375" customWidth="1"/>
    <col min="4" max="4" width="11.42578125" customWidth="1"/>
    <col min="5" max="5" width="9.28515625" bestFit="1" customWidth="1"/>
    <col min="6" max="6" width="13.7109375" customWidth="1"/>
    <col min="7" max="7" width="10.42578125" bestFit="1" customWidth="1"/>
    <col min="8" max="8" width="9.28515625" bestFit="1" customWidth="1"/>
    <col min="9" max="9" width="8.5703125" customWidth="1"/>
    <col min="10" max="10" width="9.28515625" bestFit="1" customWidth="1"/>
  </cols>
  <sheetData>
    <row r="1" spans="1:10" ht="18.75">
      <c r="A1" s="1" t="s">
        <v>88</v>
      </c>
      <c r="B1" s="2"/>
      <c r="C1" s="2"/>
      <c r="D1" s="2"/>
      <c r="E1" s="2"/>
      <c r="F1" s="2"/>
      <c r="G1" s="2"/>
      <c r="H1" s="2"/>
    </row>
    <row r="2" spans="1:10" ht="45">
      <c r="A2" s="87" t="s">
        <v>1</v>
      </c>
      <c r="B2" s="90" t="s">
        <v>2</v>
      </c>
      <c r="C2" s="87" t="s">
        <v>3</v>
      </c>
      <c r="D2" s="87" t="s">
        <v>4</v>
      </c>
      <c r="E2" s="27" t="s">
        <v>75</v>
      </c>
      <c r="F2" s="87" t="s">
        <v>5</v>
      </c>
      <c r="G2" s="87" t="s">
        <v>6</v>
      </c>
      <c r="H2" s="3" t="s">
        <v>9</v>
      </c>
      <c r="I2" s="85" t="s">
        <v>11</v>
      </c>
      <c r="J2" s="84" t="s">
        <v>73</v>
      </c>
    </row>
    <row r="3" spans="1:10">
      <c r="A3" s="88"/>
      <c r="B3" s="91"/>
      <c r="C3" s="88"/>
      <c r="D3" s="88"/>
      <c r="E3" s="28"/>
      <c r="F3" s="88"/>
      <c r="G3" s="88"/>
      <c r="H3" s="4" t="s">
        <v>12</v>
      </c>
      <c r="I3" s="86"/>
      <c r="J3" s="84"/>
    </row>
    <row r="4" spans="1:10">
      <c r="A4" s="5">
        <v>1</v>
      </c>
      <c r="B4" s="18" t="s">
        <v>49</v>
      </c>
      <c r="C4" s="19">
        <v>3213500</v>
      </c>
      <c r="D4" s="6">
        <f t="shared" ref="D4:D15" si="0">C4-F4</f>
        <v>343300</v>
      </c>
      <c r="E4" s="40">
        <f>+(D4/C4)*100</f>
        <v>10.683055858098646</v>
      </c>
      <c r="F4" s="19">
        <v>2870200</v>
      </c>
      <c r="G4" s="7">
        <f>+C4/(6*1000*24*30)</f>
        <v>0.74386574074074074</v>
      </c>
      <c r="H4" s="6">
        <v>5026</v>
      </c>
      <c r="I4" s="17">
        <f t="shared" ref="I4:I15" si="1">H4*1000/C4</f>
        <v>1.5640267620974015</v>
      </c>
      <c r="J4" s="46">
        <f t="shared" ref="J4:J15" si="2">+(H4*1000*2900)/C4</f>
        <v>4535.6776100824645</v>
      </c>
    </row>
    <row r="5" spans="1:10">
      <c r="A5" s="5">
        <v>2</v>
      </c>
      <c r="B5" s="18" t="s">
        <v>50</v>
      </c>
      <c r="C5" s="19">
        <v>2238300</v>
      </c>
      <c r="D5" s="6">
        <f t="shared" si="0"/>
        <v>249300</v>
      </c>
      <c r="E5" s="40">
        <f t="shared" ref="E5:E15" si="3">+(D5/C5)*100</f>
        <v>11.137917169280257</v>
      </c>
      <c r="F5" s="19">
        <v>1989000</v>
      </c>
      <c r="G5" s="7">
        <f>+C5/(6*1000*24*31)</f>
        <v>0.50141129032258069</v>
      </c>
      <c r="H5" s="6">
        <v>3278</v>
      </c>
      <c r="I5" s="17">
        <f t="shared" si="1"/>
        <v>1.4645043113076888</v>
      </c>
      <c r="J5" s="46">
        <f t="shared" si="2"/>
        <v>4247.0625027922979</v>
      </c>
    </row>
    <row r="6" spans="1:10">
      <c r="A6" s="5">
        <v>3</v>
      </c>
      <c r="B6" s="18" t="s">
        <v>51</v>
      </c>
      <c r="C6" s="19">
        <v>1962000</v>
      </c>
      <c r="D6" s="6">
        <f t="shared" si="0"/>
        <v>230600</v>
      </c>
      <c r="E6" s="40">
        <f t="shared" si="3"/>
        <v>11.753312945973496</v>
      </c>
      <c r="F6" s="19">
        <v>1731400</v>
      </c>
      <c r="G6" s="7">
        <f>+C6/(6*1000*24*30)</f>
        <v>0.45416666666666666</v>
      </c>
      <c r="H6" s="6">
        <v>3135</v>
      </c>
      <c r="I6" s="17">
        <f t="shared" si="1"/>
        <v>1.5978593272171253</v>
      </c>
      <c r="J6" s="46">
        <f t="shared" si="2"/>
        <v>4633.7920489296639</v>
      </c>
    </row>
    <row r="7" spans="1:10">
      <c r="A7" s="5">
        <v>4</v>
      </c>
      <c r="B7" s="18" t="s">
        <v>52</v>
      </c>
      <c r="C7" s="19">
        <f>+[1]Stocks!$C$2564</f>
        <v>1458800</v>
      </c>
      <c r="D7" s="6">
        <f t="shared" si="0"/>
        <v>170300</v>
      </c>
      <c r="E7" s="40">
        <f t="shared" si="3"/>
        <v>11.673978612558267</v>
      </c>
      <c r="F7" s="19">
        <v>1288500</v>
      </c>
      <c r="G7" s="7">
        <f>+C7/(6*1000*24*31)</f>
        <v>0.32679211469534047</v>
      </c>
      <c r="H7" s="6">
        <v>2431</v>
      </c>
      <c r="I7" s="17">
        <f t="shared" si="1"/>
        <v>1.6664381683575542</v>
      </c>
      <c r="J7" s="46">
        <f t="shared" si="2"/>
        <v>4832.6706882369072</v>
      </c>
    </row>
    <row r="8" spans="1:10">
      <c r="A8" s="5">
        <v>5</v>
      </c>
      <c r="B8" s="18" t="s">
        <v>53</v>
      </c>
      <c r="C8" s="19">
        <v>1079000</v>
      </c>
      <c r="D8" s="6">
        <f t="shared" si="0"/>
        <v>141900</v>
      </c>
      <c r="E8" s="40">
        <f t="shared" si="3"/>
        <v>13.15106580166821</v>
      </c>
      <c r="F8" s="19">
        <v>937100</v>
      </c>
      <c r="G8" s="7">
        <f>+C8/(6*1000*24*31)</f>
        <v>0.24171146953405018</v>
      </c>
      <c r="H8" s="6">
        <v>1826</v>
      </c>
      <c r="I8" s="17">
        <f t="shared" si="1"/>
        <v>1.6923076923076923</v>
      </c>
      <c r="J8" s="46">
        <f t="shared" si="2"/>
        <v>4907.6923076923076</v>
      </c>
    </row>
    <row r="9" spans="1:10">
      <c r="A9" s="5">
        <v>6</v>
      </c>
      <c r="B9" s="18" t="s">
        <v>54</v>
      </c>
      <c r="C9" s="19">
        <f>+[2]mncl!$N$1123</f>
        <v>1445400</v>
      </c>
      <c r="D9" s="6">
        <f t="shared" si="0"/>
        <v>174000</v>
      </c>
      <c r="E9" s="40">
        <f t="shared" si="3"/>
        <v>12.038190120381902</v>
      </c>
      <c r="F9" s="19">
        <v>1271400</v>
      </c>
      <c r="G9" s="7">
        <f>+C9/(6*1000*24*30)</f>
        <v>0.33458333333333334</v>
      </c>
      <c r="H9" s="6">
        <v>2416</v>
      </c>
      <c r="I9" s="17">
        <f t="shared" si="1"/>
        <v>1.6715096167150962</v>
      </c>
      <c r="J9" s="46">
        <f t="shared" si="2"/>
        <v>4847.3778884737785</v>
      </c>
    </row>
    <row r="10" spans="1:10">
      <c r="A10" s="5">
        <v>7</v>
      </c>
      <c r="B10" s="18" t="s">
        <v>55</v>
      </c>
      <c r="C10" s="19">
        <v>857100</v>
      </c>
      <c r="D10" s="6">
        <f t="shared" si="0"/>
        <v>100600</v>
      </c>
      <c r="E10" s="40">
        <f t="shared" si="3"/>
        <v>11.737253529343134</v>
      </c>
      <c r="F10" s="19">
        <v>756500</v>
      </c>
      <c r="G10" s="7">
        <f>+C10/(6*1000*24*31)</f>
        <v>0.19200268817204302</v>
      </c>
      <c r="H10" s="6">
        <v>1457</v>
      </c>
      <c r="I10" s="17">
        <f t="shared" si="1"/>
        <v>1.6999183292497959</v>
      </c>
      <c r="J10" s="46">
        <f t="shared" si="2"/>
        <v>4929.763154824408</v>
      </c>
    </row>
    <row r="11" spans="1:10">
      <c r="A11" s="5">
        <v>8</v>
      </c>
      <c r="B11" s="18" t="s">
        <v>56</v>
      </c>
      <c r="C11" s="19">
        <v>1857000</v>
      </c>
      <c r="D11" s="6">
        <f t="shared" si="0"/>
        <v>184300</v>
      </c>
      <c r="E11" s="40">
        <f t="shared" si="3"/>
        <v>9.9246095853527194</v>
      </c>
      <c r="F11" s="19">
        <v>1672700</v>
      </c>
      <c r="G11" s="7">
        <f>+C11/(6*1000*24*30)</f>
        <v>0.42986111111111114</v>
      </c>
      <c r="H11" s="6">
        <v>2875</v>
      </c>
      <c r="I11" s="17">
        <f t="shared" si="1"/>
        <v>1.5481960150780829</v>
      </c>
      <c r="J11" s="46">
        <f t="shared" si="2"/>
        <v>4489.7684437264406</v>
      </c>
    </row>
    <row r="12" spans="1:10">
      <c r="A12" s="10">
        <v>9</v>
      </c>
      <c r="B12" s="18" t="s">
        <v>57</v>
      </c>
      <c r="C12" s="19">
        <v>3262800</v>
      </c>
      <c r="D12" s="11">
        <f t="shared" si="0"/>
        <v>309700</v>
      </c>
      <c r="E12" s="40">
        <f t="shared" si="3"/>
        <v>9.491847492950841</v>
      </c>
      <c r="F12" s="19">
        <v>2953100</v>
      </c>
      <c r="G12" s="12">
        <f>+C12/(6*1000*24*31)</f>
        <v>0.7309139784946237</v>
      </c>
      <c r="H12" s="6">
        <v>5007</v>
      </c>
      <c r="I12" s="17">
        <f t="shared" si="1"/>
        <v>1.534571533652078</v>
      </c>
      <c r="J12" s="46">
        <f t="shared" si="2"/>
        <v>4450.257447591026</v>
      </c>
    </row>
    <row r="13" spans="1:10">
      <c r="A13" s="10">
        <v>10</v>
      </c>
      <c r="B13" s="18" t="s">
        <v>58</v>
      </c>
      <c r="C13" s="25">
        <v>3293700</v>
      </c>
      <c r="D13" s="11">
        <f t="shared" si="0"/>
        <v>320300</v>
      </c>
      <c r="E13" s="40">
        <f t="shared" si="3"/>
        <v>9.7246258007711699</v>
      </c>
      <c r="F13" s="25">
        <v>2973400</v>
      </c>
      <c r="G13" s="12">
        <f>+C13/(6*1000*24*31)</f>
        <v>0.7378360215053763</v>
      </c>
      <c r="H13" s="6">
        <v>4957</v>
      </c>
      <c r="I13" s="17">
        <f t="shared" si="1"/>
        <v>1.5049943832164434</v>
      </c>
      <c r="J13" s="46">
        <f t="shared" si="2"/>
        <v>4364.4837113276863</v>
      </c>
    </row>
    <row r="14" spans="1:10">
      <c r="A14" s="10">
        <v>11</v>
      </c>
      <c r="B14" s="18" t="s">
        <v>59</v>
      </c>
      <c r="C14" s="25">
        <v>3979700</v>
      </c>
      <c r="D14" s="11">
        <f t="shared" si="0"/>
        <v>401100</v>
      </c>
      <c r="E14" s="40">
        <f t="shared" si="3"/>
        <v>10.078649144407869</v>
      </c>
      <c r="F14" s="25">
        <v>3578600</v>
      </c>
      <c r="G14" s="12">
        <f>+C14/(6*1000*24*29)</f>
        <v>0.95299329501915708</v>
      </c>
      <c r="H14" s="6">
        <v>5909</v>
      </c>
      <c r="I14" s="17">
        <f t="shared" si="1"/>
        <v>1.4847852853230143</v>
      </c>
      <c r="J14" s="46">
        <f t="shared" si="2"/>
        <v>4305.8773274367413</v>
      </c>
    </row>
    <row r="15" spans="1:10">
      <c r="A15" s="41">
        <v>12</v>
      </c>
      <c r="B15" s="42" t="s">
        <v>60</v>
      </c>
      <c r="C15" s="38">
        <v>1330400</v>
      </c>
      <c r="D15" s="39">
        <f t="shared" si="0"/>
        <v>136200</v>
      </c>
      <c r="E15" s="43">
        <f t="shared" si="3"/>
        <v>10.237522549609141</v>
      </c>
      <c r="F15" s="38">
        <v>1194200</v>
      </c>
      <c r="G15" s="44">
        <f>+C15/(6*1000*24*31)</f>
        <v>0.29802867383512543</v>
      </c>
      <c r="H15" s="39">
        <v>2058</v>
      </c>
      <c r="I15" s="45">
        <f t="shared" si="1"/>
        <v>1.5469031870114252</v>
      </c>
      <c r="J15" s="46">
        <f t="shared" si="2"/>
        <v>4486.0192423331328</v>
      </c>
    </row>
    <row r="16" spans="1:10">
      <c r="A16" s="50" t="s">
        <v>74</v>
      </c>
      <c r="B16" s="51"/>
      <c r="C16" s="52">
        <v>25977700</v>
      </c>
      <c r="D16" s="53">
        <v>2761600</v>
      </c>
      <c r="E16" s="54">
        <f>AVERAGE(E4:E15)</f>
        <v>10.969335717532971</v>
      </c>
      <c r="F16" s="52">
        <v>23216100</v>
      </c>
      <c r="G16" s="55">
        <f>AVERAGE(G4:G15)</f>
        <v>0.49534719861917909</v>
      </c>
      <c r="H16" s="53">
        <v>40375</v>
      </c>
      <c r="I16" s="56">
        <f>AVERAGE(I4:I15)</f>
        <v>1.5813345509611165</v>
      </c>
      <c r="J16" s="57">
        <f>AVERAGE(J4:J15)</f>
        <v>4585.8701977872379</v>
      </c>
    </row>
    <row r="17" spans="1:10">
      <c r="A17" s="30"/>
      <c r="B17" s="31"/>
      <c r="C17" s="32"/>
      <c r="D17" s="33"/>
      <c r="E17" s="33"/>
      <c r="F17" s="32"/>
      <c r="G17" s="34"/>
      <c r="H17" s="33">
        <f>+SUM(H4:H15)</f>
        <v>40375</v>
      </c>
      <c r="I17" s="35"/>
    </row>
    <row r="18" spans="1:10">
      <c r="A18" s="29"/>
    </row>
    <row r="19" spans="1:10" ht="18.75">
      <c r="A19" s="47"/>
      <c r="B19" s="2"/>
      <c r="C19" s="2"/>
      <c r="D19" s="2"/>
      <c r="E19" s="2"/>
      <c r="F19" s="2"/>
      <c r="G19" s="2"/>
      <c r="H19" s="2"/>
    </row>
    <row r="20" spans="1:10" ht="45">
      <c r="A20" s="87" t="s">
        <v>1</v>
      </c>
      <c r="B20" s="90" t="s">
        <v>2</v>
      </c>
      <c r="C20" s="87" t="s">
        <v>3</v>
      </c>
      <c r="D20" s="87" t="s">
        <v>4</v>
      </c>
      <c r="E20" s="27"/>
      <c r="F20" s="87" t="s">
        <v>5</v>
      </c>
      <c r="G20" s="87" t="s">
        <v>6</v>
      </c>
      <c r="H20" s="3" t="s">
        <v>9</v>
      </c>
      <c r="I20" s="85" t="s">
        <v>11</v>
      </c>
      <c r="J20" s="84" t="s">
        <v>73</v>
      </c>
    </row>
    <row r="21" spans="1:10">
      <c r="A21" s="88"/>
      <c r="B21" s="91"/>
      <c r="C21" s="88"/>
      <c r="D21" s="88"/>
      <c r="E21" s="28"/>
      <c r="F21" s="88"/>
      <c r="G21" s="88"/>
      <c r="H21" s="4" t="s">
        <v>12</v>
      </c>
      <c r="I21" s="86"/>
      <c r="J21" s="84"/>
    </row>
    <row r="22" spans="1:10">
      <c r="A22" s="5">
        <v>1</v>
      </c>
      <c r="B22" s="18" t="s">
        <v>61</v>
      </c>
      <c r="C22" s="19">
        <v>1713600</v>
      </c>
      <c r="D22" s="6">
        <f t="shared" ref="D22:D33" si="4">C22-F22</f>
        <v>179900</v>
      </c>
      <c r="E22" s="40">
        <f t="shared" ref="E22:E33" si="5">+(D22/C22)*100</f>
        <v>10.498366013071896</v>
      </c>
      <c r="F22" s="19">
        <v>1533700</v>
      </c>
      <c r="G22" s="7">
        <f>+C22/(6*1000*24*30)</f>
        <v>0.39666666666666667</v>
      </c>
      <c r="H22" s="6">
        <v>2694</v>
      </c>
      <c r="I22" s="17">
        <f t="shared" ref="I22:I33" si="6">H22*1000/C22</f>
        <v>1.5721288515406162</v>
      </c>
      <c r="J22" s="46">
        <f t="shared" ref="J22:J33" si="7">+(H22*1000*2900)/C22</f>
        <v>4559.1736694677875</v>
      </c>
    </row>
    <row r="23" spans="1:10">
      <c r="A23" s="5">
        <v>2</v>
      </c>
      <c r="B23" s="18" t="s">
        <v>62</v>
      </c>
      <c r="C23" s="19">
        <v>742100</v>
      </c>
      <c r="D23" s="6">
        <f t="shared" si="4"/>
        <v>80700</v>
      </c>
      <c r="E23" s="40">
        <f t="shared" si="5"/>
        <v>10.874545209540493</v>
      </c>
      <c r="F23" s="19">
        <v>661400</v>
      </c>
      <c r="G23" s="7">
        <f>+C23/(6*1000*24*31)</f>
        <v>0.1662410394265233</v>
      </c>
      <c r="H23" s="6">
        <v>1181</v>
      </c>
      <c r="I23" s="17">
        <f t="shared" si="6"/>
        <v>1.5914297264519606</v>
      </c>
      <c r="J23" s="46">
        <f t="shared" si="7"/>
        <v>4615.1462067106859</v>
      </c>
    </row>
    <row r="24" spans="1:10">
      <c r="A24" s="5">
        <v>3</v>
      </c>
      <c r="B24" s="18" t="s">
        <v>63</v>
      </c>
      <c r="C24" s="19">
        <v>2390500</v>
      </c>
      <c r="D24" s="6">
        <f t="shared" si="4"/>
        <v>251500</v>
      </c>
      <c r="E24" s="40">
        <f t="shared" si="5"/>
        <v>10.520811545701736</v>
      </c>
      <c r="F24" s="19">
        <v>2139000</v>
      </c>
      <c r="G24" s="7">
        <f>+C24/(6*1000*24*30)</f>
        <v>0.55335648148148153</v>
      </c>
      <c r="H24" s="6">
        <v>3921</v>
      </c>
      <c r="I24" s="17">
        <f t="shared" si="6"/>
        <v>1.6402426270654675</v>
      </c>
      <c r="J24" s="46">
        <f t="shared" si="7"/>
        <v>4756.7036184898561</v>
      </c>
    </row>
    <row r="25" spans="1:10">
      <c r="A25" s="5">
        <v>4</v>
      </c>
      <c r="B25" s="18" t="s">
        <v>64</v>
      </c>
      <c r="C25" s="19">
        <v>2915400</v>
      </c>
      <c r="D25" s="6">
        <f t="shared" si="4"/>
        <v>324600</v>
      </c>
      <c r="E25" s="40">
        <f t="shared" si="5"/>
        <v>11.13397818481169</v>
      </c>
      <c r="F25" s="19">
        <v>2590800</v>
      </c>
      <c r="G25" s="7">
        <f>+C25/(6*1000*24*31)</f>
        <v>0.65309139784946235</v>
      </c>
      <c r="H25" s="6">
        <v>4702</v>
      </c>
      <c r="I25" s="17">
        <f t="shared" si="6"/>
        <v>1.6128147081018043</v>
      </c>
      <c r="J25" s="46">
        <f t="shared" si="7"/>
        <v>4677.162653495232</v>
      </c>
    </row>
    <row r="26" spans="1:10">
      <c r="A26" s="5">
        <v>5</v>
      </c>
      <c r="B26" s="18" t="s">
        <v>65</v>
      </c>
      <c r="C26" s="19">
        <v>3073600</v>
      </c>
      <c r="D26" s="6">
        <f t="shared" si="4"/>
        <v>338500</v>
      </c>
      <c r="E26" s="40">
        <f t="shared" si="5"/>
        <v>11.013144195731391</v>
      </c>
      <c r="F26" s="19">
        <v>2735100</v>
      </c>
      <c r="G26" s="7">
        <f>+C26/(6*1000*24*31)</f>
        <v>0.68853046594982081</v>
      </c>
      <c r="H26" s="6">
        <v>5025</v>
      </c>
      <c r="I26" s="17">
        <f t="shared" si="6"/>
        <v>1.6348906819364915</v>
      </c>
      <c r="J26" s="46">
        <f t="shared" si="7"/>
        <v>4741.1829776158247</v>
      </c>
    </row>
    <row r="27" spans="1:10">
      <c r="A27" s="5">
        <v>6</v>
      </c>
      <c r="B27" s="18" t="s">
        <v>66</v>
      </c>
      <c r="C27" s="19">
        <v>3607800</v>
      </c>
      <c r="D27" s="6">
        <f t="shared" si="4"/>
        <v>392300</v>
      </c>
      <c r="E27" s="40">
        <f t="shared" si="5"/>
        <v>10.873662619879152</v>
      </c>
      <c r="F27" s="19">
        <v>3215500</v>
      </c>
      <c r="G27" s="7">
        <f>+C27/(6*1000*24*30)</f>
        <v>0.83513888888888888</v>
      </c>
      <c r="H27" s="6">
        <v>6006</v>
      </c>
      <c r="I27" s="17">
        <f t="shared" si="6"/>
        <v>1.6647264260768335</v>
      </c>
      <c r="J27" s="46">
        <f t="shared" si="7"/>
        <v>4827.706635622817</v>
      </c>
    </row>
    <row r="28" spans="1:10">
      <c r="A28" s="5">
        <v>7</v>
      </c>
      <c r="B28" s="18" t="s">
        <v>67</v>
      </c>
      <c r="C28" s="19">
        <v>3219000</v>
      </c>
      <c r="D28" s="6">
        <f t="shared" si="4"/>
        <v>371800</v>
      </c>
      <c r="E28" s="40">
        <f t="shared" si="5"/>
        <v>11.550170860515689</v>
      </c>
      <c r="F28" s="19">
        <v>2847200</v>
      </c>
      <c r="G28" s="7">
        <f>+C28/(6*1000*24*31)</f>
        <v>0.72110215053763438</v>
      </c>
      <c r="H28" s="6">
        <v>5351</v>
      </c>
      <c r="I28" s="17">
        <f t="shared" si="6"/>
        <v>1.6623174899036968</v>
      </c>
      <c r="J28" s="46">
        <f t="shared" si="7"/>
        <v>4820.7207207207211</v>
      </c>
    </row>
    <row r="29" spans="1:10">
      <c r="A29" s="5">
        <v>8</v>
      </c>
      <c r="B29" s="18" t="s">
        <v>68</v>
      </c>
      <c r="C29" s="19">
        <v>2284100</v>
      </c>
      <c r="D29" s="6">
        <f t="shared" si="4"/>
        <v>236100</v>
      </c>
      <c r="E29" s="40">
        <f t="shared" si="5"/>
        <v>10.336675276914322</v>
      </c>
      <c r="F29" s="19">
        <v>2048000</v>
      </c>
      <c r="G29" s="7">
        <f>+C29/(6*1000*24*30)</f>
        <v>0.52872685185185186</v>
      </c>
      <c r="H29" s="6">
        <v>3722</v>
      </c>
      <c r="I29" s="17">
        <f t="shared" si="6"/>
        <v>1.6295258526334224</v>
      </c>
      <c r="J29" s="46">
        <f t="shared" si="7"/>
        <v>4725.6249726369251</v>
      </c>
    </row>
    <row r="30" spans="1:10">
      <c r="A30" s="5">
        <v>9</v>
      </c>
      <c r="B30" s="18" t="s">
        <v>69</v>
      </c>
      <c r="C30" s="19">
        <v>3234800</v>
      </c>
      <c r="D30" s="6">
        <f t="shared" si="4"/>
        <v>342500</v>
      </c>
      <c r="E30" s="40">
        <f t="shared" si="5"/>
        <v>10.587980709781132</v>
      </c>
      <c r="F30" s="19">
        <v>2892300</v>
      </c>
      <c r="G30" s="7">
        <f>+C30/(6*1000*24*31)</f>
        <v>0.72464157706093191</v>
      </c>
      <c r="H30" s="6">
        <v>5087</v>
      </c>
      <c r="I30" s="17">
        <f t="shared" si="6"/>
        <v>1.572585631260047</v>
      </c>
      <c r="J30" s="46">
        <f t="shared" si="7"/>
        <v>4560.4983306541362</v>
      </c>
    </row>
    <row r="31" spans="1:10">
      <c r="A31" s="5">
        <v>10</v>
      </c>
      <c r="B31" s="18" t="s">
        <v>70</v>
      </c>
      <c r="C31" s="19">
        <v>1591900</v>
      </c>
      <c r="D31" s="6">
        <f t="shared" si="4"/>
        <v>157300</v>
      </c>
      <c r="E31" s="40">
        <f t="shared" si="5"/>
        <v>9.8812739493686781</v>
      </c>
      <c r="F31" s="19">
        <v>1434600</v>
      </c>
      <c r="G31" s="7">
        <f>+C31/(6*1000*24*31)</f>
        <v>0.35660842293906808</v>
      </c>
      <c r="H31" s="6">
        <v>2468</v>
      </c>
      <c r="I31" s="17">
        <f t="shared" si="6"/>
        <v>1.5503486399899491</v>
      </c>
      <c r="J31" s="46">
        <f t="shared" si="7"/>
        <v>4496.0110559708528</v>
      </c>
    </row>
    <row r="32" spans="1:10">
      <c r="A32" s="5">
        <v>11</v>
      </c>
      <c r="B32" s="18" t="s">
        <v>71</v>
      </c>
      <c r="C32" s="19">
        <v>3619700</v>
      </c>
      <c r="D32" s="6">
        <f t="shared" si="4"/>
        <v>361800</v>
      </c>
      <c r="E32" s="40">
        <f t="shared" si="5"/>
        <v>9.9953034781887986</v>
      </c>
      <c r="F32" s="19">
        <v>3257900</v>
      </c>
      <c r="G32" s="7">
        <f>+C32/(6*1000*24*29)</f>
        <v>0.86678639846743299</v>
      </c>
      <c r="H32" s="6">
        <v>5642</v>
      </c>
      <c r="I32" s="17">
        <f t="shared" si="6"/>
        <v>1.5586927093405532</v>
      </c>
      <c r="J32" s="46">
        <f t="shared" si="7"/>
        <v>4520.208857087604</v>
      </c>
    </row>
    <row r="33" spans="1:10">
      <c r="A33" s="5">
        <v>12</v>
      </c>
      <c r="B33" s="18" t="s">
        <v>72</v>
      </c>
      <c r="C33" s="19">
        <v>4469900</v>
      </c>
      <c r="D33" s="6">
        <f t="shared" si="4"/>
        <v>481300</v>
      </c>
      <c r="E33" s="40">
        <f t="shared" si="5"/>
        <v>10.767578693035638</v>
      </c>
      <c r="F33" s="19">
        <v>3988600</v>
      </c>
      <c r="G33" s="7">
        <f>+C33/(6*1000*24*31)</f>
        <v>1.0013216845878137</v>
      </c>
      <c r="H33" s="6">
        <v>6867</v>
      </c>
      <c r="I33" s="17">
        <f t="shared" si="6"/>
        <v>1.5362759793283967</v>
      </c>
      <c r="J33" s="46">
        <f t="shared" si="7"/>
        <v>4455.2003400523499</v>
      </c>
    </row>
    <row r="34" spans="1:10">
      <c r="A34" s="50" t="s">
        <v>74</v>
      </c>
      <c r="B34" s="51"/>
      <c r="C34" s="52">
        <v>32862400</v>
      </c>
      <c r="D34" s="53">
        <v>3518300</v>
      </c>
      <c r="E34" s="54">
        <f>AVERAGE(E22:E33)</f>
        <v>10.669457561378385</v>
      </c>
      <c r="F34" s="52">
        <v>29344100</v>
      </c>
      <c r="G34" s="55">
        <f>AVERAGE(G22:G33)</f>
        <v>0.62435100214229799</v>
      </c>
      <c r="H34" s="53">
        <v>52666</v>
      </c>
      <c r="I34" s="56">
        <f>AVERAGE(I22:I33)</f>
        <v>1.6021649436357703</v>
      </c>
      <c r="J34" s="57">
        <f>AVERAGE(J22:J33)</f>
        <v>4646.2783365437344</v>
      </c>
    </row>
    <row r="35" spans="1:10">
      <c r="A35" s="30"/>
      <c r="B35" s="31"/>
      <c r="C35" s="32"/>
      <c r="D35" s="33"/>
      <c r="E35" s="33"/>
      <c r="F35" s="32"/>
      <c r="G35" s="34"/>
      <c r="H35" s="33">
        <f>+SUM(H22:H33)</f>
        <v>52666</v>
      </c>
      <c r="I35" s="35"/>
    </row>
    <row r="37" spans="1:10">
      <c r="A37" s="49"/>
    </row>
    <row r="38" spans="1:10" ht="18.75">
      <c r="A38" s="47"/>
      <c r="B38" s="2"/>
      <c r="C38" s="2"/>
      <c r="D38" s="2"/>
      <c r="E38" s="2"/>
      <c r="F38" s="2"/>
      <c r="G38" s="2"/>
      <c r="H38" s="2"/>
    </row>
    <row r="39" spans="1:10" ht="43.15" customHeight="1">
      <c r="A39" s="87" t="s">
        <v>1</v>
      </c>
      <c r="B39" s="90" t="s">
        <v>2</v>
      </c>
      <c r="C39" s="87" t="s">
        <v>3</v>
      </c>
      <c r="D39" s="87" t="s">
        <v>4</v>
      </c>
      <c r="E39" s="27"/>
      <c r="F39" s="87" t="s">
        <v>5</v>
      </c>
      <c r="G39" s="87" t="s">
        <v>6</v>
      </c>
      <c r="H39" s="3" t="s">
        <v>9</v>
      </c>
      <c r="I39" s="85" t="s">
        <v>11</v>
      </c>
      <c r="J39" s="84" t="s">
        <v>73</v>
      </c>
    </row>
    <row r="40" spans="1:10">
      <c r="A40" s="88"/>
      <c r="B40" s="91"/>
      <c r="C40" s="88"/>
      <c r="D40" s="88"/>
      <c r="E40" s="28"/>
      <c r="F40" s="88"/>
      <c r="G40" s="88"/>
      <c r="H40" s="4" t="s">
        <v>12</v>
      </c>
      <c r="I40" s="86"/>
      <c r="J40" s="84"/>
    </row>
    <row r="41" spans="1:10">
      <c r="A41" s="5">
        <v>1</v>
      </c>
      <c r="B41" s="18" t="s">
        <v>37</v>
      </c>
      <c r="C41" s="19">
        <v>4184900</v>
      </c>
      <c r="D41" s="6">
        <f t="shared" ref="D41:D52" si="8">C41-F41</f>
        <v>443700</v>
      </c>
      <c r="E41" s="40">
        <v>10.6</v>
      </c>
      <c r="F41" s="19">
        <v>3741200</v>
      </c>
      <c r="G41" s="7">
        <f>+C41/(6*1000*24*30)</f>
        <v>0.96872685185185181</v>
      </c>
      <c r="H41" s="6">
        <v>6168</v>
      </c>
      <c r="I41" s="17">
        <f t="shared" ref="I41:I52" si="9">H41*1000/C41</f>
        <v>1.4738703433773805</v>
      </c>
      <c r="J41" s="46">
        <f t="shared" ref="J41:J52" si="10">+(H41*1000*2900)/C41</f>
        <v>4274.2239957944039</v>
      </c>
    </row>
    <row r="42" spans="1:10">
      <c r="A42" s="5">
        <v>2</v>
      </c>
      <c r="B42" s="18" t="s">
        <v>38</v>
      </c>
      <c r="C42" s="19">
        <v>2862500</v>
      </c>
      <c r="D42" s="6">
        <f t="shared" si="8"/>
        <v>368000</v>
      </c>
      <c r="E42" s="40">
        <f t="shared" ref="E42:E52" si="11">+(D42/C42)*100</f>
        <v>12.85589519650655</v>
      </c>
      <c r="F42" s="19">
        <v>2494500</v>
      </c>
      <c r="G42" s="7">
        <f>+C42/(6*1000*24*31)</f>
        <v>0.64124103942652333</v>
      </c>
      <c r="H42" s="6">
        <v>3060</v>
      </c>
      <c r="I42" s="17">
        <f t="shared" si="9"/>
        <v>1.068995633187773</v>
      </c>
      <c r="J42" s="46">
        <f t="shared" si="10"/>
        <v>3100.0873362445413</v>
      </c>
    </row>
    <row r="43" spans="1:10">
      <c r="A43" s="5">
        <v>3</v>
      </c>
      <c r="B43" s="18" t="s">
        <v>39</v>
      </c>
      <c r="C43" s="19">
        <v>1867900</v>
      </c>
      <c r="D43" s="6">
        <f t="shared" si="8"/>
        <v>216400</v>
      </c>
      <c r="E43" s="40">
        <f t="shared" si="11"/>
        <v>11.585202633973982</v>
      </c>
      <c r="F43" s="19">
        <v>1651500</v>
      </c>
      <c r="G43" s="7">
        <f>+C43/(6*1000*24*30)</f>
        <v>0.43238425925925927</v>
      </c>
      <c r="H43" s="6">
        <v>4659</v>
      </c>
      <c r="I43" s="17">
        <f t="shared" si="9"/>
        <v>2.4942448739225869</v>
      </c>
      <c r="J43" s="46">
        <f t="shared" si="10"/>
        <v>7233.3101343755015</v>
      </c>
    </row>
    <row r="44" spans="1:10">
      <c r="A44" s="5">
        <v>4</v>
      </c>
      <c r="B44" s="18" t="s">
        <v>40</v>
      </c>
      <c r="C44" s="19">
        <v>4289800</v>
      </c>
      <c r="D44" s="6">
        <f t="shared" si="8"/>
        <v>458400</v>
      </c>
      <c r="E44" s="40">
        <f t="shared" si="11"/>
        <v>10.685812858408317</v>
      </c>
      <c r="F44" s="19">
        <v>3831400</v>
      </c>
      <c r="G44" s="7">
        <f>+C44/(6*1000*24*31)</f>
        <v>0.96097670250896061</v>
      </c>
      <c r="H44" s="6">
        <v>6559</v>
      </c>
      <c r="I44" s="17">
        <f t="shared" si="9"/>
        <v>1.5289757098233019</v>
      </c>
      <c r="J44" s="46">
        <f t="shared" si="10"/>
        <v>4434.0295584875748</v>
      </c>
    </row>
    <row r="45" spans="1:10">
      <c r="A45" s="5">
        <v>5</v>
      </c>
      <c r="B45" s="18" t="s">
        <v>41</v>
      </c>
      <c r="C45" s="19">
        <v>3814300</v>
      </c>
      <c r="D45" s="6">
        <f t="shared" si="8"/>
        <v>404600</v>
      </c>
      <c r="E45" s="40">
        <f t="shared" si="11"/>
        <v>10.607450908423564</v>
      </c>
      <c r="F45" s="19">
        <v>3409700</v>
      </c>
      <c r="G45" s="7">
        <f>+C45/(6*1000*24*31)</f>
        <v>0.85445788530465949</v>
      </c>
      <c r="H45" s="6">
        <v>5784</v>
      </c>
      <c r="I45" s="17">
        <f t="shared" si="9"/>
        <v>1.5163988149857117</v>
      </c>
      <c r="J45" s="46">
        <f t="shared" si="10"/>
        <v>4397.5565634585637</v>
      </c>
    </row>
    <row r="46" spans="1:10">
      <c r="A46" s="5">
        <v>6</v>
      </c>
      <c r="B46" s="18" t="s">
        <v>42</v>
      </c>
      <c r="C46" s="19">
        <v>3200300</v>
      </c>
      <c r="D46" s="6">
        <f t="shared" si="8"/>
        <v>369800</v>
      </c>
      <c r="E46" s="40">
        <f t="shared" si="11"/>
        <v>11.555166703121582</v>
      </c>
      <c r="F46" s="19">
        <v>2830500</v>
      </c>
      <c r="G46" s="7">
        <f>+C46/(6*1000*24*30)</f>
        <v>0.74081018518518515</v>
      </c>
      <c r="H46" s="6">
        <v>4603</v>
      </c>
      <c r="I46" s="17">
        <f t="shared" si="9"/>
        <v>1.4383026591257069</v>
      </c>
      <c r="J46" s="46">
        <f t="shared" si="10"/>
        <v>4171.0777114645498</v>
      </c>
    </row>
    <row r="47" spans="1:10">
      <c r="A47" s="5">
        <v>7</v>
      </c>
      <c r="B47" s="18" t="s">
        <v>43</v>
      </c>
      <c r="C47" s="19">
        <v>3705800</v>
      </c>
      <c r="D47" s="6">
        <f t="shared" si="8"/>
        <v>393006</v>
      </c>
      <c r="E47" s="40">
        <f t="shared" si="11"/>
        <v>10.605159479734469</v>
      </c>
      <c r="F47" s="19">
        <v>3312794</v>
      </c>
      <c r="G47" s="7">
        <f>+C47/(6*1000*24*31)</f>
        <v>0.83015232974910391</v>
      </c>
      <c r="H47" s="6">
        <v>4818</v>
      </c>
      <c r="I47" s="17">
        <f t="shared" si="9"/>
        <v>1.3001241297425656</v>
      </c>
      <c r="J47" s="46">
        <f t="shared" si="10"/>
        <v>3770.3599762534404</v>
      </c>
    </row>
    <row r="48" spans="1:10">
      <c r="A48" s="5">
        <v>8</v>
      </c>
      <c r="B48" s="18" t="s">
        <v>44</v>
      </c>
      <c r="C48" s="19">
        <v>3578200</v>
      </c>
      <c r="D48" s="6">
        <f t="shared" si="8"/>
        <v>389700</v>
      </c>
      <c r="E48" s="40">
        <f t="shared" si="11"/>
        <v>10.890950757364038</v>
      </c>
      <c r="F48" s="19">
        <v>3188500</v>
      </c>
      <c r="G48" s="7">
        <f>+C48/(6*1000*24*30)</f>
        <v>0.82828703703703699</v>
      </c>
      <c r="H48" s="6">
        <v>5840</v>
      </c>
      <c r="I48" s="17">
        <f t="shared" si="9"/>
        <v>1.6321055279190655</v>
      </c>
      <c r="J48" s="46">
        <f t="shared" si="10"/>
        <v>4733.1060309652894</v>
      </c>
    </row>
    <row r="49" spans="1:10">
      <c r="A49" s="10">
        <v>9</v>
      </c>
      <c r="B49" s="18" t="s">
        <v>45</v>
      </c>
      <c r="C49" s="19">
        <v>3272800</v>
      </c>
      <c r="D49" s="11">
        <f t="shared" si="8"/>
        <v>335100</v>
      </c>
      <c r="E49" s="40">
        <f t="shared" si="11"/>
        <v>10.238939134685895</v>
      </c>
      <c r="F49" s="19">
        <v>2937700</v>
      </c>
      <c r="G49" s="12">
        <f>+C49/(6*1000*24*31)</f>
        <v>0.73315412186379925</v>
      </c>
      <c r="H49" s="6">
        <v>4779</v>
      </c>
      <c r="I49" s="17">
        <f t="shared" si="9"/>
        <v>1.460217550721095</v>
      </c>
      <c r="J49" s="46">
        <f t="shared" si="10"/>
        <v>4234.6308970911759</v>
      </c>
    </row>
    <row r="50" spans="1:10">
      <c r="A50" s="10">
        <v>10</v>
      </c>
      <c r="B50" s="24" t="s">
        <v>46</v>
      </c>
      <c r="C50" s="25">
        <v>3149200</v>
      </c>
      <c r="D50" s="11">
        <f t="shared" si="8"/>
        <v>318400</v>
      </c>
      <c r="E50" s="40">
        <f t="shared" si="11"/>
        <v>10.1105042550489</v>
      </c>
      <c r="F50" s="25">
        <v>2830800</v>
      </c>
      <c r="G50" s="12">
        <f>+C50/(6*1000*24*31)</f>
        <v>0.70546594982078858</v>
      </c>
      <c r="H50" s="6">
        <v>4995</v>
      </c>
      <c r="I50" s="17">
        <f t="shared" si="9"/>
        <v>1.5861171091070747</v>
      </c>
      <c r="J50" s="46">
        <f t="shared" si="10"/>
        <v>4599.7396164105166</v>
      </c>
    </row>
    <row r="51" spans="1:10">
      <c r="A51" s="10">
        <v>11</v>
      </c>
      <c r="B51" s="26" t="s">
        <v>47</v>
      </c>
      <c r="C51" s="25">
        <v>4068800</v>
      </c>
      <c r="D51" s="11">
        <f t="shared" si="8"/>
        <v>428900</v>
      </c>
      <c r="E51" s="40">
        <f t="shared" si="11"/>
        <v>10.541191506095164</v>
      </c>
      <c r="F51" s="25">
        <v>3639900</v>
      </c>
      <c r="G51" s="12">
        <f>+C51/(6*1000*24*29)</f>
        <v>0.97432950191570877</v>
      </c>
      <c r="H51" s="6">
        <v>6474</v>
      </c>
      <c r="I51" s="17">
        <f t="shared" si="9"/>
        <v>1.5911325206449076</v>
      </c>
      <c r="J51" s="46">
        <f t="shared" si="10"/>
        <v>4614.2843098702324</v>
      </c>
    </row>
    <row r="52" spans="1:10">
      <c r="A52" s="10">
        <v>12</v>
      </c>
      <c r="B52" s="26" t="s">
        <v>48</v>
      </c>
      <c r="C52" s="25">
        <v>3937100</v>
      </c>
      <c r="D52" s="11">
        <f t="shared" si="8"/>
        <v>437700</v>
      </c>
      <c r="E52" s="40">
        <f t="shared" si="11"/>
        <v>11.117319854715401</v>
      </c>
      <c r="F52" s="25">
        <v>3499400</v>
      </c>
      <c r="G52" s="12">
        <f>+C52/(6*1000*24*31)</f>
        <v>0.88196684587813623</v>
      </c>
      <c r="H52" s="6">
        <v>6317</v>
      </c>
      <c r="I52" s="17">
        <f t="shared" si="9"/>
        <v>1.6044804551573493</v>
      </c>
      <c r="J52" s="46">
        <f t="shared" si="10"/>
        <v>4652.9933199563129</v>
      </c>
    </row>
    <row r="53" spans="1:10">
      <c r="A53" s="50" t="s">
        <v>74</v>
      </c>
      <c r="B53" s="51"/>
      <c r="C53" s="52">
        <v>41931600</v>
      </c>
      <c r="D53" s="53">
        <v>4563706</v>
      </c>
      <c r="E53" s="54">
        <f>AVERAGE(E41:E52)</f>
        <v>10.949466107339822</v>
      </c>
      <c r="F53" s="52">
        <v>37367894</v>
      </c>
      <c r="G53" s="55">
        <f>AVERAGE(G41:G52)</f>
        <v>0.7959960591500842</v>
      </c>
      <c r="H53" s="53">
        <v>64056</v>
      </c>
      <c r="I53" s="56">
        <f>AVERAGE(I41:I52)</f>
        <v>1.5579137773095433</v>
      </c>
      <c r="J53" s="57">
        <f>AVERAGE(J41:J52)</f>
        <v>4517.9499541976757</v>
      </c>
    </row>
    <row r="54" spans="1:10">
      <c r="A54" s="30"/>
      <c r="B54" s="36"/>
      <c r="C54" s="32"/>
      <c r="D54" s="33"/>
      <c r="E54" s="33"/>
      <c r="F54" s="32"/>
      <c r="G54" s="34"/>
      <c r="H54" s="33">
        <f>+SUM(H41:H52)</f>
        <v>64056</v>
      </c>
      <c r="I54" s="35"/>
    </row>
    <row r="55" spans="1:10">
      <c r="A55" s="30"/>
      <c r="B55" s="36"/>
      <c r="C55" s="32"/>
      <c r="D55" s="33"/>
      <c r="E55" s="33"/>
      <c r="F55" s="32"/>
      <c r="G55" s="34"/>
      <c r="H55" s="33"/>
      <c r="I55" s="35"/>
    </row>
    <row r="57" spans="1:10" ht="18.75">
      <c r="A57" s="47"/>
      <c r="B57" s="48"/>
      <c r="C57" s="48"/>
      <c r="D57" s="48"/>
      <c r="E57" s="48"/>
      <c r="F57" s="48"/>
      <c r="G57" s="48"/>
      <c r="H57" s="48"/>
    </row>
    <row r="58" spans="1:10" ht="43.15" customHeight="1">
      <c r="A58" s="87" t="s">
        <v>1</v>
      </c>
      <c r="B58" s="90" t="s">
        <v>2</v>
      </c>
      <c r="C58" s="87" t="s">
        <v>3</v>
      </c>
      <c r="D58" s="87" t="s">
        <v>4</v>
      </c>
      <c r="E58" s="27"/>
      <c r="F58" s="87" t="s">
        <v>5</v>
      </c>
      <c r="G58" s="87" t="s">
        <v>6</v>
      </c>
      <c r="H58" s="3" t="s">
        <v>9</v>
      </c>
      <c r="I58" s="89" t="s">
        <v>11</v>
      </c>
      <c r="J58" s="84" t="s">
        <v>73</v>
      </c>
    </row>
    <row r="59" spans="1:10">
      <c r="A59" s="88"/>
      <c r="B59" s="91"/>
      <c r="C59" s="88"/>
      <c r="D59" s="88"/>
      <c r="E59" s="28"/>
      <c r="F59" s="88"/>
      <c r="G59" s="88"/>
      <c r="H59" s="4" t="s">
        <v>12</v>
      </c>
      <c r="I59" s="89"/>
      <c r="J59" s="84"/>
    </row>
    <row r="60" spans="1:10">
      <c r="A60" s="5">
        <v>1</v>
      </c>
      <c r="B60" s="5" t="s">
        <v>13</v>
      </c>
      <c r="C60" s="6">
        <v>2664400</v>
      </c>
      <c r="D60" s="6">
        <f t="shared" ref="D60:D71" si="12">C60-F60</f>
        <v>313600</v>
      </c>
      <c r="E60" s="40">
        <f t="shared" ref="E60:E71" si="13">+(D60/C60)*100</f>
        <v>11.770004503828254</v>
      </c>
      <c r="F60" s="6">
        <v>2350800</v>
      </c>
      <c r="G60" s="7">
        <f>+C60/(6*1000*24*30)</f>
        <v>0.61675925925925923</v>
      </c>
      <c r="H60" s="6">
        <v>4296</v>
      </c>
      <c r="I60" s="17">
        <f t="shared" ref="I60:I71" si="14">H60*1000/C60</f>
        <v>1.612370514937697</v>
      </c>
      <c r="J60" s="46">
        <f t="shared" ref="J60:J71" si="15">+(H60*1000*2900)/C60</f>
        <v>4675.8744933193211</v>
      </c>
    </row>
    <row r="61" spans="1:10">
      <c r="A61" s="5">
        <v>2</v>
      </c>
      <c r="B61" s="5" t="s">
        <v>14</v>
      </c>
      <c r="C61" s="6">
        <v>3639100</v>
      </c>
      <c r="D61" s="6">
        <f t="shared" si="12"/>
        <v>437300</v>
      </c>
      <c r="E61" s="40">
        <f t="shared" si="13"/>
        <v>12.016707427660684</v>
      </c>
      <c r="F61" s="6">
        <v>3201800</v>
      </c>
      <c r="G61" s="7">
        <f>+C61/(6*1000*24*31)</f>
        <v>0.81521057347670256</v>
      </c>
      <c r="H61" s="6">
        <v>5812</v>
      </c>
      <c r="I61" s="17">
        <f t="shared" si="14"/>
        <v>1.5970981836168283</v>
      </c>
      <c r="J61" s="46">
        <f t="shared" si="15"/>
        <v>4631.5847324888018</v>
      </c>
    </row>
    <row r="62" spans="1:10">
      <c r="A62" s="5">
        <v>3</v>
      </c>
      <c r="B62" s="5" t="s">
        <v>15</v>
      </c>
      <c r="C62" s="6">
        <v>1692100</v>
      </c>
      <c r="D62" s="6">
        <f t="shared" si="12"/>
        <v>186300</v>
      </c>
      <c r="E62" s="40">
        <f t="shared" si="13"/>
        <v>11.00998758938597</v>
      </c>
      <c r="F62" s="6">
        <v>1505800</v>
      </c>
      <c r="G62" s="7">
        <f>+C62/(6*1000*24*30)</f>
        <v>0.3916898148148148</v>
      </c>
      <c r="H62" s="6">
        <v>2715</v>
      </c>
      <c r="I62" s="17">
        <f t="shared" si="14"/>
        <v>1.6045150995804029</v>
      </c>
      <c r="J62" s="46">
        <f t="shared" si="15"/>
        <v>4653.0937887831687</v>
      </c>
    </row>
    <row r="63" spans="1:10">
      <c r="A63" s="5">
        <v>4</v>
      </c>
      <c r="B63" s="5" t="s">
        <v>16</v>
      </c>
      <c r="C63" s="6">
        <v>2724100</v>
      </c>
      <c r="D63" s="6">
        <f t="shared" si="12"/>
        <v>327300</v>
      </c>
      <c r="E63" s="40">
        <f t="shared" si="13"/>
        <v>12.01497742373628</v>
      </c>
      <c r="F63" s="6">
        <v>2396800</v>
      </c>
      <c r="G63" s="7">
        <f>+C63/(6*1000*24*31)</f>
        <v>0.61023745519713257</v>
      </c>
      <c r="H63" s="6">
        <v>4450</v>
      </c>
      <c r="I63" s="17">
        <f t="shared" si="14"/>
        <v>1.6335670496677801</v>
      </c>
      <c r="J63" s="46">
        <f t="shared" si="15"/>
        <v>4737.3444440365629</v>
      </c>
    </row>
    <row r="64" spans="1:10">
      <c r="A64" s="5">
        <v>5</v>
      </c>
      <c r="B64" s="5" t="s">
        <v>17</v>
      </c>
      <c r="C64" s="6">
        <v>1132600</v>
      </c>
      <c r="D64" s="6">
        <f t="shared" si="12"/>
        <v>150100</v>
      </c>
      <c r="E64" s="40">
        <f t="shared" si="13"/>
        <v>13.252692918947554</v>
      </c>
      <c r="F64" s="6">
        <v>982500</v>
      </c>
      <c r="G64" s="7">
        <f>+C64/(6*1000*24*31)</f>
        <v>0.25371863799283156</v>
      </c>
      <c r="H64" s="6">
        <v>2495</v>
      </c>
      <c r="I64" s="17">
        <f t="shared" si="14"/>
        <v>2.2028959915239272</v>
      </c>
      <c r="J64" s="46">
        <f t="shared" si="15"/>
        <v>6388.3983754193887</v>
      </c>
    </row>
    <row r="65" spans="1:10">
      <c r="A65" s="5">
        <v>6</v>
      </c>
      <c r="B65" s="5" t="s">
        <v>18</v>
      </c>
      <c r="C65" s="6">
        <v>1986000</v>
      </c>
      <c r="D65" s="6">
        <f t="shared" si="12"/>
        <v>271300</v>
      </c>
      <c r="E65" s="40">
        <f t="shared" si="13"/>
        <v>13.66062437059416</v>
      </c>
      <c r="F65" s="6">
        <v>1714700</v>
      </c>
      <c r="G65" s="7">
        <f>+C65/(6*1000*24*30)</f>
        <v>0.4597222222222222</v>
      </c>
      <c r="H65" s="6">
        <v>3825</v>
      </c>
      <c r="I65" s="17">
        <f t="shared" si="14"/>
        <v>1.9259818731117824</v>
      </c>
      <c r="J65" s="46">
        <f t="shared" si="15"/>
        <v>5585.3474320241694</v>
      </c>
    </row>
    <row r="66" spans="1:10">
      <c r="A66" s="5">
        <v>7</v>
      </c>
      <c r="B66" s="5" t="s">
        <v>19</v>
      </c>
      <c r="C66" s="6">
        <v>872900</v>
      </c>
      <c r="D66" s="6">
        <f t="shared" si="12"/>
        <v>117100</v>
      </c>
      <c r="E66" s="40">
        <f t="shared" si="13"/>
        <v>13.415053270706839</v>
      </c>
      <c r="F66" s="6">
        <v>755800</v>
      </c>
      <c r="G66" s="7">
        <f>+C66/(6*1000*24*31)</f>
        <v>0.1955421146953405</v>
      </c>
      <c r="H66" s="6">
        <v>2080</v>
      </c>
      <c r="I66" s="17">
        <f t="shared" si="14"/>
        <v>2.3828617252835378</v>
      </c>
      <c r="J66" s="46">
        <f t="shared" si="15"/>
        <v>6910.2990033222595</v>
      </c>
    </row>
    <row r="67" spans="1:10">
      <c r="A67" s="5">
        <v>8</v>
      </c>
      <c r="B67" s="5" t="s">
        <v>20</v>
      </c>
      <c r="C67" s="6">
        <v>1234400</v>
      </c>
      <c r="D67" s="6">
        <f t="shared" si="12"/>
        <v>151850</v>
      </c>
      <c r="E67" s="40">
        <f t="shared" si="13"/>
        <v>12.301523007128971</v>
      </c>
      <c r="F67" s="6">
        <v>1082550</v>
      </c>
      <c r="G67" s="7">
        <f>+C67/(6*1000*24*30)</f>
        <v>0.28574074074074074</v>
      </c>
      <c r="H67" s="6">
        <v>2991</v>
      </c>
      <c r="I67" s="17">
        <f t="shared" si="14"/>
        <v>2.4230395333765391</v>
      </c>
      <c r="J67" s="46">
        <f t="shared" si="15"/>
        <v>7026.8146467919642</v>
      </c>
    </row>
    <row r="68" spans="1:10">
      <c r="A68" s="10">
        <v>9</v>
      </c>
      <c r="B68" s="10" t="s">
        <v>21</v>
      </c>
      <c r="C68" s="11">
        <v>4719300</v>
      </c>
      <c r="D68" s="11">
        <f t="shared" si="12"/>
        <v>509400</v>
      </c>
      <c r="E68" s="40">
        <f t="shared" si="13"/>
        <v>10.793973682537665</v>
      </c>
      <c r="F68" s="11">
        <v>4209900</v>
      </c>
      <c r="G68" s="12">
        <f>+C68/(6*1000*24*31)</f>
        <v>1.0571908602150537</v>
      </c>
      <c r="H68" s="11">
        <v>11053</v>
      </c>
      <c r="I68" s="17">
        <f t="shared" si="14"/>
        <v>2.3420846311953043</v>
      </c>
      <c r="J68" s="46">
        <f t="shared" si="15"/>
        <v>6792.0454304663826</v>
      </c>
    </row>
    <row r="69" spans="1:10">
      <c r="A69" s="14">
        <v>10</v>
      </c>
      <c r="B69" s="15" t="s">
        <v>22</v>
      </c>
      <c r="C69" s="11">
        <v>4095300</v>
      </c>
      <c r="D69" s="11">
        <f t="shared" si="12"/>
        <v>438800</v>
      </c>
      <c r="E69" s="40">
        <f t="shared" si="13"/>
        <v>10.714721754206041</v>
      </c>
      <c r="F69" s="11">
        <v>3656500</v>
      </c>
      <c r="G69" s="12">
        <f>+C69/(6*1000*24*31)</f>
        <v>0.91740591397849458</v>
      </c>
      <c r="H69" s="11">
        <v>8014</v>
      </c>
      <c r="I69" s="17">
        <f t="shared" si="14"/>
        <v>1.9568773960393622</v>
      </c>
      <c r="J69" s="46">
        <f t="shared" si="15"/>
        <v>5674.9444485141503</v>
      </c>
    </row>
    <row r="70" spans="1:10">
      <c r="A70" s="14">
        <v>11</v>
      </c>
      <c r="B70" s="15" t="s">
        <v>23</v>
      </c>
      <c r="C70" s="11">
        <v>4300400</v>
      </c>
      <c r="D70" s="11">
        <f t="shared" si="12"/>
        <v>476200</v>
      </c>
      <c r="E70" s="40">
        <f t="shared" si="13"/>
        <v>11.073388521997954</v>
      </c>
      <c r="F70" s="11">
        <v>3824200</v>
      </c>
      <c r="G70" s="12">
        <f>+C70/(6*1000*24*28)</f>
        <v>1.0665674603174604</v>
      </c>
      <c r="H70" s="11">
        <v>6888</v>
      </c>
      <c r="I70" s="17">
        <f t="shared" si="14"/>
        <v>1.601711468700586</v>
      </c>
      <c r="J70" s="46">
        <f t="shared" si="15"/>
        <v>4644.9632592316993</v>
      </c>
    </row>
    <row r="71" spans="1:10">
      <c r="A71" s="14">
        <v>12</v>
      </c>
      <c r="B71" s="15" t="s">
        <v>24</v>
      </c>
      <c r="C71" s="11">
        <v>3859700</v>
      </c>
      <c r="D71" s="11">
        <f t="shared" si="12"/>
        <v>467150</v>
      </c>
      <c r="E71" s="40">
        <f t="shared" si="13"/>
        <v>12.103272275047283</v>
      </c>
      <c r="F71" s="11">
        <v>3392550</v>
      </c>
      <c r="G71" s="12">
        <f>+C71/(6*1000*24*31)</f>
        <v>0.86462813620071688</v>
      </c>
      <c r="H71" s="11">
        <v>6234</v>
      </c>
      <c r="I71" s="17">
        <f t="shared" si="14"/>
        <v>1.6151514366401534</v>
      </c>
      <c r="J71" s="46">
        <f t="shared" si="15"/>
        <v>4683.9391662564449</v>
      </c>
    </row>
    <row r="72" spans="1:10">
      <c r="A72" s="50" t="s">
        <v>74</v>
      </c>
      <c r="B72" s="51"/>
      <c r="C72" s="52">
        <v>32920300</v>
      </c>
      <c r="D72" s="53">
        <v>3846400</v>
      </c>
      <c r="E72" s="54">
        <f>AVERAGE(E60:E71)</f>
        <v>12.010577228814805</v>
      </c>
      <c r="F72" s="52">
        <v>29073900</v>
      </c>
      <c r="G72" s="55">
        <f>AVERAGE(G60:G71)</f>
        <v>0.62786776575923076</v>
      </c>
      <c r="H72" s="53">
        <v>60853</v>
      </c>
      <c r="I72" s="56">
        <f>AVERAGE(I60:I71)</f>
        <v>1.9081795753061586</v>
      </c>
      <c r="J72" s="57">
        <f>AVERAGE(J60:J71)</f>
        <v>5533.7207683878596</v>
      </c>
    </row>
    <row r="73" spans="1:10">
      <c r="A73" s="37"/>
      <c r="B73" s="30"/>
      <c r="C73" s="33"/>
      <c r="D73" s="33"/>
      <c r="E73" s="33"/>
      <c r="F73" s="33"/>
      <c r="G73" s="34"/>
      <c r="H73" s="33">
        <f>+SUM(H60:H71)</f>
        <v>60853</v>
      </c>
      <c r="I73" s="35"/>
    </row>
    <row r="75" spans="1:10" ht="18.75">
      <c r="A75" s="16"/>
      <c r="B75" s="2"/>
      <c r="C75" s="2"/>
      <c r="D75" s="2"/>
      <c r="E75" s="2"/>
      <c r="F75" s="2"/>
      <c r="G75" s="2"/>
      <c r="H75" s="2"/>
      <c r="I75" s="2"/>
    </row>
    <row r="76" spans="1:10" ht="43.15" customHeight="1">
      <c r="A76" s="87" t="s">
        <v>1</v>
      </c>
      <c r="B76" s="90" t="s">
        <v>2</v>
      </c>
      <c r="C76" s="87" t="s">
        <v>3</v>
      </c>
      <c r="D76" s="87" t="s">
        <v>4</v>
      </c>
      <c r="E76" s="27"/>
      <c r="F76" s="87" t="s">
        <v>5</v>
      </c>
      <c r="G76" s="87" t="s">
        <v>6</v>
      </c>
      <c r="H76" s="3" t="s">
        <v>9</v>
      </c>
      <c r="I76" s="85" t="s">
        <v>11</v>
      </c>
      <c r="J76" s="84" t="s">
        <v>73</v>
      </c>
    </row>
    <row r="77" spans="1:10">
      <c r="A77" s="88"/>
      <c r="B77" s="91"/>
      <c r="C77" s="88"/>
      <c r="D77" s="88"/>
      <c r="E77" s="28"/>
      <c r="F77" s="88"/>
      <c r="G77" s="88"/>
      <c r="H77" s="4" t="s">
        <v>12</v>
      </c>
      <c r="I77" s="86"/>
      <c r="J77" s="84"/>
    </row>
    <row r="78" spans="1:10">
      <c r="A78" s="5">
        <v>1</v>
      </c>
      <c r="B78" s="15" t="s">
        <v>25</v>
      </c>
      <c r="C78" s="6">
        <v>1226400</v>
      </c>
      <c r="D78" s="6">
        <f t="shared" ref="D78:D89" si="16">C78-F78</f>
        <v>151800</v>
      </c>
      <c r="E78" s="40">
        <f t="shared" ref="E78:E89" si="17">+(D78/C78)*100</f>
        <v>12.377690802348337</v>
      </c>
      <c r="F78" s="6">
        <v>1074600</v>
      </c>
      <c r="G78" s="7">
        <v>0.28389999999999999</v>
      </c>
      <c r="H78" s="6">
        <v>2006</v>
      </c>
      <c r="I78" s="17">
        <f t="shared" ref="I78:I89" si="18">H78*1000/C78</f>
        <v>1.6356816699282453</v>
      </c>
      <c r="J78" s="46">
        <f t="shared" ref="J78:J89" si="19">+(H78*1000*2900)/C78</f>
        <v>4743.4768427919116</v>
      </c>
    </row>
    <row r="79" spans="1:10">
      <c r="A79" s="5">
        <v>2</v>
      </c>
      <c r="B79" s="15" t="s">
        <v>26</v>
      </c>
      <c r="C79" s="6">
        <v>2617300</v>
      </c>
      <c r="D79" s="6">
        <f t="shared" si="16"/>
        <v>291900</v>
      </c>
      <c r="E79" s="40">
        <f t="shared" si="17"/>
        <v>11.152714629580101</v>
      </c>
      <c r="F79" s="6">
        <v>2325400</v>
      </c>
      <c r="G79" s="7">
        <f>+C79/(6*1000*24*31)</f>
        <v>0.58631272401433687</v>
      </c>
      <c r="H79" s="6">
        <v>4231</v>
      </c>
      <c r="I79" s="17">
        <f t="shared" si="18"/>
        <v>1.6165514079394796</v>
      </c>
      <c r="J79" s="46">
        <f t="shared" si="19"/>
        <v>4687.9990830244906</v>
      </c>
    </row>
    <row r="80" spans="1:10">
      <c r="A80" s="5">
        <v>3</v>
      </c>
      <c r="B80" s="15" t="s">
        <v>27</v>
      </c>
      <c r="C80" s="6">
        <v>1212900</v>
      </c>
      <c r="D80" s="6">
        <f t="shared" si="16"/>
        <v>137750</v>
      </c>
      <c r="E80" s="40">
        <f t="shared" si="17"/>
        <v>11.357078077335311</v>
      </c>
      <c r="F80" s="6">
        <v>1075150</v>
      </c>
      <c r="G80" s="7">
        <f>+C80/(6*1000*24*30)</f>
        <v>0.28076388888888887</v>
      </c>
      <c r="H80" s="6">
        <v>2007</v>
      </c>
      <c r="I80" s="17">
        <f t="shared" si="18"/>
        <v>1.6547118476378926</v>
      </c>
      <c r="J80" s="46">
        <f t="shared" si="19"/>
        <v>4798.6643581498884</v>
      </c>
    </row>
    <row r="81" spans="1:10">
      <c r="A81" s="5">
        <v>4</v>
      </c>
      <c r="B81" s="15" t="s">
        <v>28</v>
      </c>
      <c r="C81" s="6">
        <v>1911800</v>
      </c>
      <c r="D81" s="6">
        <f t="shared" si="16"/>
        <v>212200</v>
      </c>
      <c r="E81" s="40">
        <f t="shared" si="17"/>
        <v>11.09948739407888</v>
      </c>
      <c r="F81" s="6">
        <v>1699600</v>
      </c>
      <c r="G81" s="7">
        <f>+C81/(6*1000*24*31)</f>
        <v>0.42827060931899641</v>
      </c>
      <c r="H81" s="6">
        <v>3134</v>
      </c>
      <c r="I81" s="17">
        <f t="shared" si="18"/>
        <v>1.6392928130557589</v>
      </c>
      <c r="J81" s="46">
        <f t="shared" si="19"/>
        <v>4753.9491578617008</v>
      </c>
    </row>
    <row r="82" spans="1:10">
      <c r="A82" s="5">
        <v>5</v>
      </c>
      <c r="B82" s="15" t="s">
        <v>29</v>
      </c>
      <c r="C82" s="6">
        <v>252400</v>
      </c>
      <c r="D82" s="6">
        <f t="shared" si="16"/>
        <v>31300</v>
      </c>
      <c r="E82" s="40">
        <f t="shared" si="17"/>
        <v>12.400950871632329</v>
      </c>
      <c r="F82" s="6">
        <v>221100</v>
      </c>
      <c r="G82" s="7">
        <f>+C82/(6*1000*24*31)</f>
        <v>5.6541218637992829E-2</v>
      </c>
      <c r="H82" s="6">
        <v>445</v>
      </c>
      <c r="I82" s="17">
        <f t="shared" si="18"/>
        <v>1.7630744849445326</v>
      </c>
      <c r="J82" s="46">
        <f t="shared" si="19"/>
        <v>5112.9160063391446</v>
      </c>
    </row>
    <row r="83" spans="1:10">
      <c r="A83" s="5">
        <v>6</v>
      </c>
      <c r="B83" s="15" t="s">
        <v>30</v>
      </c>
      <c r="C83" s="6">
        <v>4298200</v>
      </c>
      <c r="D83" s="6">
        <f t="shared" si="16"/>
        <v>521950</v>
      </c>
      <c r="E83" s="40">
        <f t="shared" si="17"/>
        <v>12.143455399934856</v>
      </c>
      <c r="F83" s="6">
        <v>3776250</v>
      </c>
      <c r="G83" s="7">
        <f>+C83/(6*1000*24*30)</f>
        <v>0.99495370370370373</v>
      </c>
      <c r="H83" s="6">
        <v>7066</v>
      </c>
      <c r="I83" s="17">
        <f t="shared" si="18"/>
        <v>1.6439439765483226</v>
      </c>
      <c r="J83" s="46">
        <f t="shared" si="19"/>
        <v>4767.4375319901355</v>
      </c>
    </row>
    <row r="84" spans="1:10">
      <c r="A84" s="5">
        <v>7</v>
      </c>
      <c r="B84" s="15" t="s">
        <v>31</v>
      </c>
      <c r="C84" s="6">
        <v>3151600</v>
      </c>
      <c r="D84" s="6">
        <f t="shared" si="16"/>
        <v>383000</v>
      </c>
      <c r="E84" s="40">
        <f t="shared" si="17"/>
        <v>12.152557431146084</v>
      </c>
      <c r="F84" s="6">
        <v>2768600</v>
      </c>
      <c r="G84" s="7">
        <f>+C84/(6*1000*24*31)</f>
        <v>0.70600358422939069</v>
      </c>
      <c r="H84" s="6">
        <v>5033</v>
      </c>
      <c r="I84" s="17">
        <f t="shared" si="18"/>
        <v>1.5969666201294581</v>
      </c>
      <c r="J84" s="46">
        <f t="shared" si="19"/>
        <v>4631.2031983754287</v>
      </c>
    </row>
    <row r="85" spans="1:10">
      <c r="A85" s="5">
        <v>8</v>
      </c>
      <c r="B85" s="15" t="s">
        <v>32</v>
      </c>
      <c r="C85" s="6">
        <v>3803300</v>
      </c>
      <c r="D85" s="6">
        <f t="shared" si="16"/>
        <v>440350</v>
      </c>
      <c r="E85" s="40">
        <f t="shared" si="17"/>
        <v>11.578103226145716</v>
      </c>
      <c r="F85" s="6">
        <v>3362950</v>
      </c>
      <c r="G85" s="7">
        <f>+C85/(6*1000*24*30)</f>
        <v>0.88039351851851855</v>
      </c>
      <c r="H85" s="6">
        <v>5958</v>
      </c>
      <c r="I85" s="17">
        <f t="shared" si="18"/>
        <v>1.5665343254542108</v>
      </c>
      <c r="J85" s="46">
        <f t="shared" si="19"/>
        <v>4542.9495438172116</v>
      </c>
    </row>
    <row r="86" spans="1:10">
      <c r="A86" s="10">
        <v>9</v>
      </c>
      <c r="B86" s="15" t="s">
        <v>33</v>
      </c>
      <c r="C86" s="6">
        <v>3452800</v>
      </c>
      <c r="D86" s="11">
        <f t="shared" si="16"/>
        <v>403400</v>
      </c>
      <c r="E86" s="40">
        <f t="shared" si="17"/>
        <v>11.68327154772938</v>
      </c>
      <c r="F86" s="6">
        <v>3049400</v>
      </c>
      <c r="G86" s="12">
        <f>+C86/(6*1000*24*31)</f>
        <v>0.77347670250896061</v>
      </c>
      <c r="H86" s="11">
        <v>5389</v>
      </c>
      <c r="I86" s="17">
        <f t="shared" si="18"/>
        <v>1.5607622798887859</v>
      </c>
      <c r="J86" s="46">
        <f t="shared" si="19"/>
        <v>4526.2106116774794</v>
      </c>
    </row>
    <row r="87" spans="1:10">
      <c r="A87" s="14">
        <v>10</v>
      </c>
      <c r="B87" s="15" t="s">
        <v>34</v>
      </c>
      <c r="C87" s="6">
        <v>4750100</v>
      </c>
      <c r="D87" s="11">
        <f t="shared" si="16"/>
        <v>532050</v>
      </c>
      <c r="E87" s="40">
        <f t="shared" si="17"/>
        <v>11.20081682490895</v>
      </c>
      <c r="F87" s="6">
        <v>4218050</v>
      </c>
      <c r="G87" s="12">
        <f>+C87/(6*1000*24*31)</f>
        <v>1.0640905017921147</v>
      </c>
      <c r="H87" s="11">
        <v>7412</v>
      </c>
      <c r="I87" s="17">
        <f t="shared" si="18"/>
        <v>1.5603882023536346</v>
      </c>
      <c r="J87" s="46">
        <f t="shared" si="19"/>
        <v>4525.1257868255407</v>
      </c>
    </row>
    <row r="88" spans="1:10">
      <c r="A88" s="14">
        <v>11</v>
      </c>
      <c r="B88" s="15" t="s">
        <v>35</v>
      </c>
      <c r="C88" s="6">
        <v>3583200</v>
      </c>
      <c r="D88" s="11">
        <f t="shared" si="16"/>
        <v>401400</v>
      </c>
      <c r="E88" s="40">
        <f t="shared" si="17"/>
        <v>11.202277294038849</v>
      </c>
      <c r="F88" s="6">
        <v>3181800</v>
      </c>
      <c r="G88" s="12">
        <f>+C88/(6*1000*24*28)</f>
        <v>0.88869047619047614</v>
      </c>
      <c r="H88" s="11">
        <v>5652</v>
      </c>
      <c r="I88" s="17">
        <f t="shared" si="18"/>
        <v>1.5773610180843938</v>
      </c>
      <c r="J88" s="46">
        <f t="shared" si="19"/>
        <v>4574.3469524447419</v>
      </c>
    </row>
    <row r="89" spans="1:10">
      <c r="A89" s="14">
        <v>12</v>
      </c>
      <c r="B89" s="15" t="s">
        <v>36</v>
      </c>
      <c r="C89" s="6">
        <v>4291800</v>
      </c>
      <c r="D89" s="11">
        <f t="shared" si="16"/>
        <v>500450</v>
      </c>
      <c r="E89" s="40">
        <f t="shared" si="17"/>
        <v>11.660608602451186</v>
      </c>
      <c r="F89" s="6">
        <v>3791350</v>
      </c>
      <c r="G89" s="12">
        <f>+C89/(6*1000*24*31)</f>
        <v>0.9614247311827957</v>
      </c>
      <c r="H89" s="11">
        <v>6841</v>
      </c>
      <c r="I89" s="17">
        <f t="shared" si="18"/>
        <v>1.5939698960808986</v>
      </c>
      <c r="J89" s="46">
        <f t="shared" si="19"/>
        <v>4622.5126986346058</v>
      </c>
    </row>
    <row r="90" spans="1:10">
      <c r="A90" s="50" t="s">
        <v>74</v>
      </c>
      <c r="B90" s="51"/>
      <c r="C90" s="52">
        <v>34551800</v>
      </c>
      <c r="D90" s="53">
        <v>4007550</v>
      </c>
      <c r="E90" s="54">
        <f>AVERAGE(E78:E89)</f>
        <v>11.667417675110832</v>
      </c>
      <c r="F90" s="52">
        <v>30544250</v>
      </c>
      <c r="G90" s="55">
        <f>AVERAGE(G78:G89)</f>
        <v>0.65873513824884788</v>
      </c>
      <c r="H90" s="53">
        <v>55174</v>
      </c>
      <c r="I90" s="56">
        <f>AVERAGE(I78:I89)</f>
        <v>1.6174365451704678</v>
      </c>
      <c r="J90" s="57">
        <f>AVERAGE(J78:J89)</f>
        <v>4690.5659809943563</v>
      </c>
    </row>
    <row r="91" spans="1:10">
      <c r="H91" s="33">
        <f>+SUM(H78:H89)</f>
        <v>55174</v>
      </c>
    </row>
    <row r="92" spans="1:10" ht="45">
      <c r="A92" s="87" t="s">
        <v>1</v>
      </c>
      <c r="B92" s="90" t="s">
        <v>2</v>
      </c>
      <c r="C92" s="87" t="s">
        <v>3</v>
      </c>
      <c r="D92" s="87" t="s">
        <v>4</v>
      </c>
      <c r="E92" s="58"/>
      <c r="F92" s="87" t="s">
        <v>5</v>
      </c>
      <c r="G92" s="87" t="s">
        <v>6</v>
      </c>
      <c r="H92" s="58" t="s">
        <v>9</v>
      </c>
      <c r="I92" s="85" t="s">
        <v>11</v>
      </c>
      <c r="J92" s="84" t="s">
        <v>73</v>
      </c>
    </row>
    <row r="93" spans="1:10">
      <c r="A93" s="88"/>
      <c r="B93" s="91"/>
      <c r="C93" s="88"/>
      <c r="D93" s="88"/>
      <c r="E93" s="59"/>
      <c r="F93" s="88"/>
      <c r="G93" s="88"/>
      <c r="H93" s="59" t="s">
        <v>12</v>
      </c>
      <c r="I93" s="86"/>
      <c r="J93" s="84"/>
    </row>
    <row r="94" spans="1:10">
      <c r="A94" s="5">
        <v>1</v>
      </c>
      <c r="B94" s="15" t="s">
        <v>76</v>
      </c>
      <c r="C94" s="60">
        <v>4383800</v>
      </c>
      <c r="D94" s="62">
        <f>+C94-F94</f>
        <v>528300</v>
      </c>
      <c r="E94" s="40">
        <f t="shared" ref="E94:E105" si="20">+(D94/C94)*100</f>
        <v>12.051188466627128</v>
      </c>
      <c r="F94" s="63">
        <v>3855500</v>
      </c>
      <c r="G94" s="7">
        <v>0.28389999999999999</v>
      </c>
      <c r="H94">
        <v>7250.81</v>
      </c>
      <c r="I94" s="17">
        <f t="shared" ref="I94:I105" si="21">H94*1000/C94</f>
        <v>1.6540010949404627</v>
      </c>
      <c r="J94" s="46">
        <f t="shared" ref="J94:J105" si="22">+(H94*1000*2900)/C94</f>
        <v>4796.6031753273419</v>
      </c>
    </row>
    <row r="95" spans="1:10">
      <c r="A95" s="5">
        <v>2</v>
      </c>
      <c r="B95" s="15" t="s">
        <v>77</v>
      </c>
      <c r="C95" s="60">
        <v>3604300</v>
      </c>
      <c r="D95" s="62">
        <f t="shared" ref="D95:D105" si="23">+C95-F95</f>
        <v>457450</v>
      </c>
      <c r="E95" s="40">
        <f t="shared" si="20"/>
        <v>12.691784812584968</v>
      </c>
      <c r="F95" s="63">
        <v>3146850</v>
      </c>
      <c r="G95" s="7">
        <f>+C95/(6*1000*24*31)</f>
        <v>0.80741487455197136</v>
      </c>
      <c r="H95">
        <v>6168.84</v>
      </c>
      <c r="I95" s="17">
        <f t="shared" si="21"/>
        <v>1.7115223483061899</v>
      </c>
      <c r="J95" s="46">
        <f t="shared" si="22"/>
        <v>4963.4148100879502</v>
      </c>
    </row>
    <row r="96" spans="1:10">
      <c r="A96" s="5">
        <v>3</v>
      </c>
      <c r="B96" s="15" t="s">
        <v>78</v>
      </c>
      <c r="C96" s="60">
        <v>3296700</v>
      </c>
      <c r="D96" s="62">
        <f t="shared" si="23"/>
        <v>415400</v>
      </c>
      <c r="E96" s="40">
        <f t="shared" si="20"/>
        <v>12.600479267145934</v>
      </c>
      <c r="F96" s="63">
        <v>2881300</v>
      </c>
      <c r="G96" s="7">
        <f>+C96/(6*1000*24*30)</f>
        <v>0.76312500000000005</v>
      </c>
      <c r="H96">
        <v>5041.2129999999997</v>
      </c>
      <c r="I96" s="17">
        <f t="shared" si="21"/>
        <v>1.5291694725028058</v>
      </c>
      <c r="J96" s="46">
        <f t="shared" si="22"/>
        <v>4434.5914702581367</v>
      </c>
    </row>
    <row r="97" spans="1:10">
      <c r="A97" s="5">
        <v>4</v>
      </c>
      <c r="B97" s="15" t="s">
        <v>79</v>
      </c>
      <c r="C97" s="60">
        <v>3219700</v>
      </c>
      <c r="D97" s="62">
        <f t="shared" si="23"/>
        <v>431050</v>
      </c>
      <c r="E97" s="40">
        <f t="shared" si="20"/>
        <v>13.387893281982793</v>
      </c>
      <c r="F97" s="63">
        <v>2788650</v>
      </c>
      <c r="G97" s="7">
        <f>+C97/(6*1000*24*31)</f>
        <v>0.72125896057347672</v>
      </c>
      <c r="H97">
        <v>5320.7950000000001</v>
      </c>
      <c r="I97" s="17">
        <f t="shared" si="21"/>
        <v>1.6525747740472714</v>
      </c>
      <c r="J97" s="46">
        <f t="shared" si="22"/>
        <v>4792.4668447370877</v>
      </c>
    </row>
    <row r="98" spans="1:10">
      <c r="A98" s="5">
        <v>5</v>
      </c>
      <c r="B98" s="15" t="s">
        <v>80</v>
      </c>
      <c r="C98" s="60">
        <v>911000</v>
      </c>
      <c r="D98" s="62">
        <f t="shared" si="23"/>
        <v>132800</v>
      </c>
      <c r="E98" s="40">
        <f t="shared" si="20"/>
        <v>14.577387486278814</v>
      </c>
      <c r="F98" s="63">
        <v>778200</v>
      </c>
      <c r="G98" s="7">
        <f>+C98/(6*1000*24*31)</f>
        <v>0.20407706093189965</v>
      </c>
      <c r="H98">
        <v>1633.9280000000001</v>
      </c>
      <c r="I98" s="17">
        <f t="shared" si="21"/>
        <v>1.7935543358946213</v>
      </c>
      <c r="J98" s="46">
        <f t="shared" si="22"/>
        <v>5201.3075740944014</v>
      </c>
    </row>
    <row r="99" spans="1:10">
      <c r="A99" s="5">
        <v>6</v>
      </c>
      <c r="B99" s="15" t="s">
        <v>81</v>
      </c>
      <c r="C99" s="60">
        <v>2008100</v>
      </c>
      <c r="D99" s="62">
        <f t="shared" si="23"/>
        <v>285100</v>
      </c>
      <c r="E99" s="40">
        <f t="shared" si="20"/>
        <v>14.197500124495793</v>
      </c>
      <c r="F99" s="63">
        <v>1723000</v>
      </c>
      <c r="G99" s="7">
        <f>+C99/(6*1000*24*30)</f>
        <v>0.46483796296296298</v>
      </c>
      <c r="H99">
        <v>3524.8670000000002</v>
      </c>
      <c r="I99" s="17">
        <f t="shared" si="21"/>
        <v>1.7553244360340621</v>
      </c>
      <c r="J99" s="46">
        <f t="shared" si="22"/>
        <v>5090.4408644987798</v>
      </c>
    </row>
    <row r="100" spans="1:10">
      <c r="A100" s="5">
        <v>7</v>
      </c>
      <c r="B100" s="15" t="s">
        <v>82</v>
      </c>
      <c r="C100" s="60">
        <v>1848500</v>
      </c>
      <c r="D100" s="62">
        <f t="shared" si="23"/>
        <v>247700</v>
      </c>
      <c r="E100" s="40">
        <f t="shared" si="20"/>
        <v>13.400054097917231</v>
      </c>
      <c r="F100" s="63">
        <v>1600800</v>
      </c>
      <c r="G100" s="7">
        <f>+C100/(6*1000*24*31)</f>
        <v>0.41409050179211471</v>
      </c>
      <c r="H100">
        <v>2394.212</v>
      </c>
      <c r="I100" s="17">
        <f t="shared" si="21"/>
        <v>1.295218826075196</v>
      </c>
      <c r="J100" s="46">
        <f t="shared" si="22"/>
        <v>3756.1345956180685</v>
      </c>
    </row>
    <row r="101" spans="1:10">
      <c r="A101" s="5">
        <v>8</v>
      </c>
      <c r="B101" s="15" t="s">
        <v>83</v>
      </c>
      <c r="C101" s="60">
        <v>1607900</v>
      </c>
      <c r="D101" s="62">
        <f t="shared" si="23"/>
        <v>209600</v>
      </c>
      <c r="E101" s="40">
        <f t="shared" si="20"/>
        <v>13.03563654456123</v>
      </c>
      <c r="F101" s="63">
        <v>1398300</v>
      </c>
      <c r="G101" s="7">
        <f>+C101/(6*1000*24*30)</f>
        <v>0.3721990740740741</v>
      </c>
      <c r="H101">
        <v>3091.2890000000002</v>
      </c>
      <c r="I101" s="17">
        <f t="shared" si="21"/>
        <v>1.9225629703339759</v>
      </c>
      <c r="J101" s="46">
        <f t="shared" si="22"/>
        <v>5575.4326139685299</v>
      </c>
    </row>
    <row r="102" spans="1:10">
      <c r="A102" s="10">
        <v>9</v>
      </c>
      <c r="B102" s="15" t="s">
        <v>84</v>
      </c>
      <c r="C102" s="60">
        <v>3348400</v>
      </c>
      <c r="D102" s="62">
        <f t="shared" si="23"/>
        <v>444150</v>
      </c>
      <c r="E102" s="40">
        <f t="shared" si="20"/>
        <v>13.264544259945049</v>
      </c>
      <c r="F102" s="63">
        <v>2904250</v>
      </c>
      <c r="G102" s="12">
        <f>+C102/(6*1000*24*31)</f>
        <v>0.75008960573476702</v>
      </c>
      <c r="H102">
        <v>6700.33</v>
      </c>
      <c r="I102" s="17">
        <f t="shared" si="21"/>
        <v>2.0010542348584397</v>
      </c>
      <c r="J102" s="46">
        <f t="shared" si="22"/>
        <v>5803.0572810894755</v>
      </c>
    </row>
    <row r="103" spans="1:10">
      <c r="A103" s="14">
        <v>10</v>
      </c>
      <c r="B103" s="15" t="s">
        <v>85</v>
      </c>
      <c r="C103" s="60">
        <v>4264300</v>
      </c>
      <c r="D103" s="62">
        <f t="shared" si="23"/>
        <v>527400</v>
      </c>
      <c r="E103" s="40">
        <f t="shared" si="20"/>
        <v>12.367797762821565</v>
      </c>
      <c r="F103" s="63">
        <v>3736900</v>
      </c>
      <c r="G103" s="12">
        <f>+C103/(6*1000*24*31)</f>
        <v>0.95526433691756274</v>
      </c>
      <c r="H103">
        <v>8625.33</v>
      </c>
      <c r="I103" s="17">
        <f t="shared" si="21"/>
        <v>2.0226836761015874</v>
      </c>
      <c r="J103" s="46">
        <f t="shared" si="22"/>
        <v>5865.7826606946037</v>
      </c>
    </row>
    <row r="104" spans="1:10">
      <c r="A104" s="14">
        <v>11</v>
      </c>
      <c r="B104" s="15" t="s">
        <v>86</v>
      </c>
      <c r="C104" s="60">
        <v>2454600</v>
      </c>
      <c r="D104" s="62">
        <f t="shared" si="23"/>
        <v>297100</v>
      </c>
      <c r="E104" s="40">
        <f t="shared" si="20"/>
        <v>12.103805100627394</v>
      </c>
      <c r="F104" s="63">
        <v>2157500</v>
      </c>
      <c r="G104" s="12">
        <f>+C104/(6*1000*24*28)</f>
        <v>0.60877976190476191</v>
      </c>
      <c r="H104">
        <v>4828.5860000000002</v>
      </c>
      <c r="I104" s="17">
        <f t="shared" si="21"/>
        <v>1.9671579890817241</v>
      </c>
      <c r="J104" s="46">
        <f t="shared" si="22"/>
        <v>5704.7581683369999</v>
      </c>
    </row>
    <row r="105" spans="1:10">
      <c r="A105" s="14">
        <v>12</v>
      </c>
      <c r="B105" s="15" t="s">
        <v>87</v>
      </c>
      <c r="C105" s="60">
        <v>3929000</v>
      </c>
      <c r="D105" s="62">
        <f t="shared" si="23"/>
        <v>472800</v>
      </c>
      <c r="E105" s="40">
        <f t="shared" si="20"/>
        <v>12.03359633494528</v>
      </c>
      <c r="F105" s="63">
        <v>3456200</v>
      </c>
      <c r="G105" s="12">
        <f>+C105/(6*1000*24*31)</f>
        <v>0.88015232974910396</v>
      </c>
      <c r="H105">
        <v>7168.6</v>
      </c>
      <c r="I105" s="17">
        <f t="shared" si="21"/>
        <v>1.8245355052176127</v>
      </c>
      <c r="J105" s="46">
        <f t="shared" si="22"/>
        <v>5291.1529651310766</v>
      </c>
    </row>
    <row r="106" spans="1:10" ht="15.75">
      <c r="A106" s="50" t="s">
        <v>74</v>
      </c>
      <c r="C106" s="61">
        <f t="shared" ref="C106:J106" si="24">AVERAGE(C94:C105)</f>
        <v>2906358.3333333335</v>
      </c>
      <c r="D106" s="61">
        <f t="shared" si="24"/>
        <v>370737.5</v>
      </c>
      <c r="E106" s="54">
        <f t="shared" si="24"/>
        <v>12.975972294994433</v>
      </c>
      <c r="F106" s="61">
        <f t="shared" si="24"/>
        <v>2535620.8333333335</v>
      </c>
      <c r="G106" s="55">
        <f t="shared" si="24"/>
        <v>0.60209912243272468</v>
      </c>
      <c r="H106" s="61">
        <f t="shared" si="24"/>
        <v>5145.7333333333336</v>
      </c>
      <c r="I106" s="56">
        <f t="shared" si="24"/>
        <v>1.7607799719494956</v>
      </c>
      <c r="J106" s="57">
        <f t="shared" si="24"/>
        <v>5106.2619186535376</v>
      </c>
    </row>
    <row r="107" spans="1:10">
      <c r="H107" s="33">
        <f>+SUM(H94:H105)</f>
        <v>61748.800000000003</v>
      </c>
    </row>
  </sheetData>
  <mergeCells count="48">
    <mergeCell ref="G92:G93"/>
    <mergeCell ref="I92:I93"/>
    <mergeCell ref="J92:J93"/>
    <mergeCell ref="A92:A93"/>
    <mergeCell ref="B92:B93"/>
    <mergeCell ref="C92:C93"/>
    <mergeCell ref="D92:D93"/>
    <mergeCell ref="F92:F93"/>
    <mergeCell ref="B20:B21"/>
    <mergeCell ref="J20:J21"/>
    <mergeCell ref="J39:J40"/>
    <mergeCell ref="J58:J59"/>
    <mergeCell ref="J76:J77"/>
    <mergeCell ref="C20:C21"/>
    <mergeCell ref="D20:D21"/>
    <mergeCell ref="F20:F21"/>
    <mergeCell ref="A20:A21"/>
    <mergeCell ref="I2:I3"/>
    <mergeCell ref="I39:I40"/>
    <mergeCell ref="A58:A59"/>
    <mergeCell ref="B58:B59"/>
    <mergeCell ref="C58:C59"/>
    <mergeCell ref="D58:D59"/>
    <mergeCell ref="F58:F59"/>
    <mergeCell ref="G58:G59"/>
    <mergeCell ref="A39:A40"/>
    <mergeCell ref="B39:B40"/>
    <mergeCell ref="C39:C40"/>
    <mergeCell ref="D39:D40"/>
    <mergeCell ref="F39:F40"/>
    <mergeCell ref="G39:G40"/>
    <mergeCell ref="G20:G21"/>
    <mergeCell ref="A76:A77"/>
    <mergeCell ref="B76:B77"/>
    <mergeCell ref="C76:C77"/>
    <mergeCell ref="D76:D77"/>
    <mergeCell ref="F76:F77"/>
    <mergeCell ref="A2:A3"/>
    <mergeCell ref="B2:B3"/>
    <mergeCell ref="C2:C3"/>
    <mergeCell ref="D2:D3"/>
    <mergeCell ref="F2:F3"/>
    <mergeCell ref="J2:J3"/>
    <mergeCell ref="I76:I77"/>
    <mergeCell ref="G2:G3"/>
    <mergeCell ref="I20:I21"/>
    <mergeCell ref="I58:I59"/>
    <mergeCell ref="G76:G77"/>
  </mergeCells>
  <pageMargins left="0.7" right="0.7" top="0.75" bottom="0.75" header="0.3" footer="0.3"/>
  <pageSetup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N10" sqref="N10"/>
    </sheetView>
  </sheetViews>
  <sheetFormatPr defaultRowHeight="15"/>
  <cols>
    <col min="10" max="10" width="0" hidden="1" customWidth="1"/>
  </cols>
  <sheetData>
    <row r="1" spans="1:11" ht="18.75">
      <c r="A1" s="16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45">
      <c r="A2" s="87" t="s">
        <v>1</v>
      </c>
      <c r="B2" s="90" t="s">
        <v>2</v>
      </c>
      <c r="C2" s="87" t="s">
        <v>3</v>
      </c>
      <c r="D2" s="87" t="s">
        <v>4</v>
      </c>
      <c r="E2" s="87" t="s">
        <v>5</v>
      </c>
      <c r="F2" s="87" t="s">
        <v>6</v>
      </c>
      <c r="G2" s="87" t="s">
        <v>7</v>
      </c>
      <c r="H2" s="87" t="s">
        <v>8</v>
      </c>
      <c r="I2" s="3" t="s">
        <v>9</v>
      </c>
      <c r="J2" s="87" t="s">
        <v>10</v>
      </c>
      <c r="K2" s="2"/>
    </row>
    <row r="3" spans="1:11">
      <c r="A3" s="88"/>
      <c r="B3" s="91"/>
      <c r="C3" s="88"/>
      <c r="D3" s="88"/>
      <c r="E3" s="88"/>
      <c r="F3" s="88"/>
      <c r="G3" s="88"/>
      <c r="H3" s="88"/>
      <c r="I3" s="4" t="s">
        <v>12</v>
      </c>
      <c r="J3" s="88"/>
      <c r="K3" s="2"/>
    </row>
    <row r="4" spans="1:11">
      <c r="A4" s="5">
        <v>1</v>
      </c>
      <c r="B4" s="18" t="s">
        <v>37</v>
      </c>
      <c r="C4" s="19">
        <v>4184900</v>
      </c>
      <c r="D4" s="6">
        <f t="shared" ref="D4:D5" si="0">C4-E4</f>
        <v>443700</v>
      </c>
      <c r="E4" s="19">
        <v>3741200</v>
      </c>
      <c r="F4" s="7">
        <f>+C4/(6*1000*24*30)</f>
        <v>0.96872685185185181</v>
      </c>
      <c r="G4" s="20">
        <v>5.8</v>
      </c>
      <c r="H4" s="8">
        <f>+E4*G4</f>
        <v>21698960</v>
      </c>
      <c r="I4" s="6">
        <v>6168</v>
      </c>
      <c r="J4" s="9">
        <v>0</v>
      </c>
      <c r="K4" s="21">
        <f t="shared" ref="K4:K14" si="1">I4*1000/C4</f>
        <v>1.4738703433773805</v>
      </c>
    </row>
    <row r="5" spans="1:11">
      <c r="A5" s="5">
        <v>2</v>
      </c>
      <c r="B5" s="18" t="s">
        <v>38</v>
      </c>
      <c r="C5" s="19">
        <v>2862500</v>
      </c>
      <c r="D5" s="6">
        <f t="shared" si="0"/>
        <v>368000</v>
      </c>
      <c r="E5" s="19">
        <v>2494500</v>
      </c>
      <c r="F5" s="7">
        <f>+C5/(6*1000*24*31)</f>
        <v>0.64124103942652333</v>
      </c>
      <c r="G5" s="20">
        <v>5.8</v>
      </c>
      <c r="H5" s="8">
        <f t="shared" ref="H5:H11" si="2">+E5*G5</f>
        <v>14468100</v>
      </c>
      <c r="I5" s="6">
        <v>3060</v>
      </c>
      <c r="J5" s="9">
        <v>0</v>
      </c>
      <c r="K5" s="21">
        <f t="shared" si="1"/>
        <v>1.068995633187773</v>
      </c>
    </row>
    <row r="6" spans="1:11">
      <c r="A6" s="5">
        <v>3</v>
      </c>
      <c r="B6" s="18" t="s">
        <v>39</v>
      </c>
      <c r="C6" s="19">
        <v>1867900</v>
      </c>
      <c r="D6" s="6">
        <f>C6-E6</f>
        <v>216400</v>
      </c>
      <c r="E6" s="19">
        <v>1651500</v>
      </c>
      <c r="F6" s="7">
        <f>+C6/(6*1000*24*30)</f>
        <v>0.43238425925925927</v>
      </c>
      <c r="G6" s="22">
        <v>5.8</v>
      </c>
      <c r="H6" s="8">
        <f t="shared" si="2"/>
        <v>9578700</v>
      </c>
      <c r="I6" s="6">
        <v>4659</v>
      </c>
      <c r="J6" s="9">
        <v>0</v>
      </c>
      <c r="K6" s="21">
        <f t="shared" si="1"/>
        <v>2.4942448739225869</v>
      </c>
    </row>
    <row r="7" spans="1:11">
      <c r="A7" s="5">
        <v>4</v>
      </c>
      <c r="B7" s="18" t="s">
        <v>40</v>
      </c>
      <c r="C7" s="19">
        <v>4289800</v>
      </c>
      <c r="D7" s="6">
        <f>C7-E7</f>
        <v>458400</v>
      </c>
      <c r="E7" s="19">
        <v>3831400</v>
      </c>
      <c r="F7" s="7">
        <f>+C7/(6*1000*24*31)</f>
        <v>0.96097670250896061</v>
      </c>
      <c r="G7" s="22">
        <v>5.8</v>
      </c>
      <c r="H7" s="8">
        <f t="shared" si="2"/>
        <v>22222120</v>
      </c>
      <c r="I7" s="6">
        <v>6559</v>
      </c>
      <c r="J7" s="9">
        <v>0</v>
      </c>
      <c r="K7" s="21">
        <f t="shared" si="1"/>
        <v>1.5289757098233019</v>
      </c>
    </row>
    <row r="8" spans="1:11">
      <c r="A8" s="5">
        <v>5</v>
      </c>
      <c r="B8" s="18" t="s">
        <v>41</v>
      </c>
      <c r="C8" s="19">
        <v>3814300</v>
      </c>
      <c r="D8" s="6">
        <f>C8-E8</f>
        <v>404600</v>
      </c>
      <c r="E8" s="19">
        <v>3409700</v>
      </c>
      <c r="F8" s="7">
        <f>+C8/(6*1000*24*31)</f>
        <v>0.85445788530465949</v>
      </c>
      <c r="G8" s="22">
        <v>5.8</v>
      </c>
      <c r="H8" s="8">
        <f t="shared" si="2"/>
        <v>19776260</v>
      </c>
      <c r="I8" s="6">
        <v>5784</v>
      </c>
      <c r="J8" s="9">
        <v>0</v>
      </c>
      <c r="K8" s="21">
        <f t="shared" si="1"/>
        <v>1.5163988149857117</v>
      </c>
    </row>
    <row r="9" spans="1:11">
      <c r="A9" s="5">
        <v>6</v>
      </c>
      <c r="B9" s="18" t="s">
        <v>42</v>
      </c>
      <c r="C9" s="19">
        <v>3200300</v>
      </c>
      <c r="D9" s="6">
        <f>C9-E9</f>
        <v>369800</v>
      </c>
      <c r="E9" s="19">
        <v>2830500</v>
      </c>
      <c r="F9" s="7">
        <f>+C9/(6*1000*24*30)</f>
        <v>0.74081018518518515</v>
      </c>
      <c r="G9" s="22">
        <v>5.8</v>
      </c>
      <c r="H9" s="8">
        <f t="shared" si="2"/>
        <v>16416900</v>
      </c>
      <c r="I9" s="6">
        <v>4603</v>
      </c>
      <c r="J9" s="9">
        <v>0</v>
      </c>
      <c r="K9" s="21">
        <f t="shared" si="1"/>
        <v>1.4383026591257069</v>
      </c>
    </row>
    <row r="10" spans="1:11">
      <c r="A10" s="5">
        <v>7</v>
      </c>
      <c r="B10" s="18" t="s">
        <v>43</v>
      </c>
      <c r="C10" s="19">
        <v>3705800</v>
      </c>
      <c r="D10" s="6">
        <f t="shared" ref="D10:D11" si="3">C10-E10</f>
        <v>393006</v>
      </c>
      <c r="E10" s="19">
        <v>3312794</v>
      </c>
      <c r="F10" s="7">
        <f>+C10/(6*1000*24*31)</f>
        <v>0.83015232974910391</v>
      </c>
      <c r="G10" s="22">
        <v>5.8</v>
      </c>
      <c r="H10" s="8">
        <f t="shared" si="2"/>
        <v>19214205.199999999</v>
      </c>
      <c r="I10" s="6">
        <v>4818</v>
      </c>
      <c r="J10" s="9">
        <v>0</v>
      </c>
      <c r="K10" s="21">
        <f t="shared" si="1"/>
        <v>1.3001241297425656</v>
      </c>
    </row>
    <row r="11" spans="1:11">
      <c r="A11" s="5">
        <v>8</v>
      </c>
      <c r="B11" s="18" t="s">
        <v>44</v>
      </c>
      <c r="C11" s="19">
        <v>3578200</v>
      </c>
      <c r="D11" s="6">
        <f t="shared" si="3"/>
        <v>389700</v>
      </c>
      <c r="E11" s="19">
        <v>3188500</v>
      </c>
      <c r="F11" s="7">
        <f>+C11/(6*1000*24*30)</f>
        <v>0.82828703703703699</v>
      </c>
      <c r="G11" s="22">
        <v>5.8</v>
      </c>
      <c r="H11" s="8">
        <f t="shared" si="2"/>
        <v>18493300</v>
      </c>
      <c r="I11" s="6">
        <v>5840</v>
      </c>
      <c r="J11" s="9">
        <v>0</v>
      </c>
      <c r="K11" s="21">
        <f t="shared" si="1"/>
        <v>1.6321055279190655</v>
      </c>
    </row>
    <row r="12" spans="1:11">
      <c r="A12" s="10">
        <v>9</v>
      </c>
      <c r="B12" s="18" t="s">
        <v>45</v>
      </c>
      <c r="C12" s="19">
        <v>3272800</v>
      </c>
      <c r="D12" s="11">
        <f>C12-E12</f>
        <v>335100</v>
      </c>
      <c r="E12" s="19">
        <v>2937700</v>
      </c>
      <c r="F12" s="12">
        <f>+C12/(6*1000*24*31)</f>
        <v>0.73315412186379925</v>
      </c>
      <c r="G12" s="23">
        <v>5.8010000000000002</v>
      </c>
      <c r="H12" s="13">
        <f>+E12*G12</f>
        <v>17041597.699999999</v>
      </c>
      <c r="I12" s="6">
        <v>4779</v>
      </c>
      <c r="J12" s="9">
        <v>0</v>
      </c>
      <c r="K12" s="21">
        <f t="shared" si="1"/>
        <v>1.460217550721095</v>
      </c>
    </row>
    <row r="13" spans="1:11">
      <c r="A13" s="10">
        <v>10</v>
      </c>
      <c r="B13" s="24" t="s">
        <v>46</v>
      </c>
      <c r="C13" s="25">
        <v>3149200</v>
      </c>
      <c r="D13" s="11">
        <f t="shared" ref="D13:D15" si="4">C13-E13</f>
        <v>318400</v>
      </c>
      <c r="E13" s="25">
        <v>2830800</v>
      </c>
      <c r="F13" s="12">
        <f t="shared" ref="F13:F15" si="5">+C13/(6*1000*24*31)</f>
        <v>0.70546594982078858</v>
      </c>
      <c r="G13" s="23">
        <v>5.8</v>
      </c>
      <c r="H13" s="13">
        <f t="shared" ref="H13:H15" si="6">+E13*G13</f>
        <v>16418640</v>
      </c>
      <c r="I13" s="6">
        <v>4995</v>
      </c>
      <c r="J13" s="9">
        <v>0</v>
      </c>
      <c r="K13" s="21">
        <f t="shared" si="1"/>
        <v>1.5861171091070747</v>
      </c>
    </row>
    <row r="14" spans="1:11">
      <c r="A14" s="10">
        <v>11</v>
      </c>
      <c r="B14" s="26" t="s">
        <v>47</v>
      </c>
      <c r="C14" s="25">
        <v>4068800</v>
      </c>
      <c r="D14" s="11">
        <f t="shared" si="4"/>
        <v>428900</v>
      </c>
      <c r="E14" s="25">
        <v>3639900</v>
      </c>
      <c r="F14" s="12">
        <f>+C14/(6*1000*24*29)</f>
        <v>0.97432950191570877</v>
      </c>
      <c r="G14" s="23">
        <v>5.8</v>
      </c>
      <c r="H14" s="13">
        <f t="shared" si="6"/>
        <v>21111420</v>
      </c>
      <c r="I14" s="6">
        <v>6474</v>
      </c>
      <c r="J14" s="9">
        <v>0</v>
      </c>
      <c r="K14" s="21">
        <f t="shared" si="1"/>
        <v>1.5911325206449076</v>
      </c>
    </row>
    <row r="15" spans="1:11">
      <c r="A15" s="10">
        <v>12</v>
      </c>
      <c r="B15" s="26" t="s">
        <v>48</v>
      </c>
      <c r="C15" s="25">
        <v>3937100</v>
      </c>
      <c r="D15" s="11">
        <f t="shared" si="4"/>
        <v>437700</v>
      </c>
      <c r="E15" s="25">
        <v>3499400</v>
      </c>
      <c r="F15" s="12">
        <f t="shared" si="5"/>
        <v>0.88196684587813623</v>
      </c>
      <c r="G15" s="23">
        <v>5.8</v>
      </c>
      <c r="H15" s="13">
        <f t="shared" si="6"/>
        <v>20296520</v>
      </c>
      <c r="I15" s="6">
        <v>6317</v>
      </c>
      <c r="J15" s="9">
        <v>0</v>
      </c>
      <c r="K15" s="21">
        <f>I15*1000/C15</f>
        <v>1.6044804551573493</v>
      </c>
    </row>
  </sheetData>
  <mergeCells count="9">
    <mergeCell ref="G2:G3"/>
    <mergeCell ref="H2:H3"/>
    <mergeCell ref="J2:J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O65"/>
  <sheetViews>
    <sheetView tabSelected="1" topLeftCell="C49" workbookViewId="0">
      <selection activeCell="J55" sqref="J55"/>
    </sheetView>
  </sheetViews>
  <sheetFormatPr defaultRowHeight="15"/>
  <cols>
    <col min="3" max="3" width="9.7109375" bestFit="1" customWidth="1"/>
    <col min="11" max="11" width="16.28515625" customWidth="1"/>
    <col min="12" max="12" width="12.42578125" customWidth="1"/>
    <col min="13" max="13" width="13.140625" customWidth="1"/>
  </cols>
  <sheetData>
    <row r="2" spans="2:7">
      <c r="B2" s="87" t="s">
        <v>1</v>
      </c>
      <c r="C2" s="90" t="s">
        <v>2</v>
      </c>
      <c r="D2" s="87" t="s">
        <v>129</v>
      </c>
      <c r="E2" s="87" t="s">
        <v>130</v>
      </c>
      <c r="F2" s="87" t="s">
        <v>131</v>
      </c>
      <c r="G2" s="87" t="s">
        <v>132</v>
      </c>
    </row>
    <row r="3" spans="2:7">
      <c r="B3" s="88"/>
      <c r="C3" s="91"/>
      <c r="D3" s="88"/>
      <c r="E3" s="88"/>
      <c r="F3" s="88"/>
      <c r="G3" s="88"/>
    </row>
    <row r="4" spans="2:7">
      <c r="B4">
        <v>1</v>
      </c>
      <c r="C4" s="72">
        <v>42005</v>
      </c>
      <c r="D4">
        <v>627</v>
      </c>
      <c r="E4">
        <v>0</v>
      </c>
      <c r="F4">
        <v>183</v>
      </c>
      <c r="G4">
        <f>+D4+E4+F4</f>
        <v>810</v>
      </c>
    </row>
    <row r="5" spans="2:7">
      <c r="B5">
        <f>+B4+1</f>
        <v>2</v>
      </c>
      <c r="C5" s="72">
        <f>+C4+31</f>
        <v>42036</v>
      </c>
      <c r="D5">
        <v>5007</v>
      </c>
      <c r="E5">
        <v>767.93</v>
      </c>
      <c r="F5">
        <v>587.20000000000005</v>
      </c>
      <c r="G5">
        <f t="shared" ref="G5:G16" si="0">+D5+E5+F5</f>
        <v>6362.13</v>
      </c>
    </row>
    <row r="6" spans="2:7">
      <c r="B6">
        <f t="shared" ref="B6:B52" si="1">+B5+1</f>
        <v>3</v>
      </c>
      <c r="C6" s="72">
        <f>+C5+30</f>
        <v>42066</v>
      </c>
      <c r="D6">
        <v>4466</v>
      </c>
      <c r="E6">
        <v>1232.586</v>
      </c>
      <c r="F6">
        <v>616.64</v>
      </c>
      <c r="G6">
        <f t="shared" si="0"/>
        <v>6315.2260000000006</v>
      </c>
    </row>
    <row r="7" spans="2:7">
      <c r="B7">
        <f t="shared" si="1"/>
        <v>4</v>
      </c>
      <c r="C7" s="75">
        <f>+C6+30</f>
        <v>42096</v>
      </c>
      <c r="D7" s="73">
        <v>3037.68</v>
      </c>
      <c r="E7" s="73">
        <v>2785.0920000000001</v>
      </c>
      <c r="F7" s="73">
        <v>570</v>
      </c>
      <c r="G7" s="73">
        <f t="shared" si="0"/>
        <v>6392.7719999999999</v>
      </c>
    </row>
    <row r="8" spans="2:7">
      <c r="B8">
        <f t="shared" si="1"/>
        <v>5</v>
      </c>
      <c r="C8" s="75">
        <f>+C7+30</f>
        <v>42126</v>
      </c>
      <c r="D8" s="73">
        <v>3782.41</v>
      </c>
      <c r="E8" s="73">
        <v>709.21299999999997</v>
      </c>
      <c r="F8" s="73">
        <v>0</v>
      </c>
      <c r="G8" s="73">
        <f t="shared" si="0"/>
        <v>4491.6229999999996</v>
      </c>
    </row>
    <row r="9" spans="2:7">
      <c r="B9">
        <f t="shared" si="1"/>
        <v>6</v>
      </c>
      <c r="C9" s="75">
        <f>+C8+30</f>
        <v>42156</v>
      </c>
      <c r="D9" s="73">
        <v>2006</v>
      </c>
      <c r="E9" s="73">
        <v>482.31299999999999</v>
      </c>
      <c r="F9" s="73">
        <v>501</v>
      </c>
      <c r="G9" s="73">
        <f t="shared" si="0"/>
        <v>2989.3130000000001</v>
      </c>
    </row>
    <row r="10" spans="2:7">
      <c r="B10">
        <f t="shared" si="1"/>
        <v>7</v>
      </c>
      <c r="C10" s="75">
        <f>+C9+31</f>
        <v>42187</v>
      </c>
      <c r="D10" s="73">
        <v>3939.96</v>
      </c>
      <c r="E10" s="73">
        <v>1517.721</v>
      </c>
      <c r="F10" s="73">
        <v>1367</v>
      </c>
      <c r="G10" s="73">
        <f t="shared" si="0"/>
        <v>6824.6810000000005</v>
      </c>
    </row>
    <row r="11" spans="2:7">
      <c r="B11">
        <f t="shared" si="1"/>
        <v>8</v>
      </c>
      <c r="C11" s="75">
        <f>+C10+31</f>
        <v>42218</v>
      </c>
      <c r="D11" s="73">
        <v>3963</v>
      </c>
      <c r="E11" s="73">
        <v>616.27599999999995</v>
      </c>
      <c r="F11" s="73">
        <v>944.77</v>
      </c>
      <c r="G11" s="73">
        <f t="shared" si="0"/>
        <v>5524.0460000000003</v>
      </c>
    </row>
    <row r="12" spans="2:7">
      <c r="B12">
        <f t="shared" si="1"/>
        <v>9</v>
      </c>
      <c r="C12" s="75">
        <f>+C11+30</f>
        <v>42248</v>
      </c>
      <c r="D12" s="73">
        <v>3061</v>
      </c>
      <c r="E12" s="73">
        <v>1058.7909999999999</v>
      </c>
      <c r="F12" s="73">
        <v>704.8</v>
      </c>
      <c r="G12" s="73">
        <f t="shared" si="0"/>
        <v>4824.5910000000003</v>
      </c>
    </row>
    <row r="13" spans="2:7">
      <c r="B13">
        <f t="shared" si="1"/>
        <v>10</v>
      </c>
      <c r="C13" s="75">
        <f>+C12+30</f>
        <v>42278</v>
      </c>
      <c r="D13" s="73">
        <v>3408</v>
      </c>
      <c r="E13" s="73">
        <v>1318.348</v>
      </c>
      <c r="F13" s="73">
        <v>1073</v>
      </c>
      <c r="G13" s="73">
        <f t="shared" si="0"/>
        <v>5799.348</v>
      </c>
    </row>
    <row r="14" spans="2:7">
      <c r="B14">
        <f t="shared" si="1"/>
        <v>11</v>
      </c>
      <c r="C14" s="75">
        <f>+C13+31</f>
        <v>42309</v>
      </c>
      <c r="D14" s="73">
        <v>3523</v>
      </c>
      <c r="E14" s="73">
        <v>1155.8140000000001</v>
      </c>
      <c r="F14" s="73">
        <v>1091</v>
      </c>
      <c r="G14" s="73">
        <f t="shared" si="0"/>
        <v>5769.8140000000003</v>
      </c>
    </row>
    <row r="15" spans="2:7">
      <c r="B15">
        <f t="shared" si="1"/>
        <v>12</v>
      </c>
      <c r="C15" s="75">
        <f>+C14+31</f>
        <v>42340</v>
      </c>
      <c r="D15" s="73">
        <v>3161</v>
      </c>
      <c r="E15" s="73">
        <v>1132.655</v>
      </c>
      <c r="F15" s="73">
        <v>967</v>
      </c>
      <c r="G15" s="73">
        <f t="shared" si="0"/>
        <v>5260.6549999999997</v>
      </c>
    </row>
    <row r="16" spans="2:7">
      <c r="B16">
        <f t="shared" si="1"/>
        <v>13</v>
      </c>
      <c r="C16" s="75">
        <f>+C15+30</f>
        <v>42370</v>
      </c>
      <c r="D16" s="73">
        <v>1981</v>
      </c>
      <c r="E16" s="73">
        <v>619.87</v>
      </c>
      <c r="F16" s="73">
        <v>562</v>
      </c>
      <c r="G16" s="73">
        <f t="shared" si="0"/>
        <v>3162.87</v>
      </c>
    </row>
    <row r="17" spans="2:13">
      <c r="B17">
        <f t="shared" si="1"/>
        <v>14</v>
      </c>
      <c r="C17" s="75">
        <f>+C16+31</f>
        <v>42401</v>
      </c>
      <c r="D17" s="73">
        <v>5046</v>
      </c>
      <c r="E17" s="73">
        <v>1493.133</v>
      </c>
      <c r="F17" s="73">
        <v>648.77</v>
      </c>
      <c r="G17" s="73">
        <f>+D17+E17+F17</f>
        <v>7187.9030000000002</v>
      </c>
    </row>
    <row r="18" spans="2:13">
      <c r="B18">
        <f t="shared" si="1"/>
        <v>15</v>
      </c>
      <c r="C18" s="75">
        <f>+C17+31</f>
        <v>42432</v>
      </c>
      <c r="D18" s="73">
        <v>4188</v>
      </c>
      <c r="E18" s="73">
        <v>997.83500000000004</v>
      </c>
      <c r="F18" s="73">
        <v>642.1</v>
      </c>
      <c r="G18" s="73">
        <f t="shared" ref="G18:G28" si="2">+D18+E18+F18</f>
        <v>5827.9350000000004</v>
      </c>
      <c r="H18">
        <f>SUM(G7:G18)</f>
        <v>64055.550999999999</v>
      </c>
      <c r="J18">
        <f>+SUM(D7:D18)</f>
        <v>41097.050000000003</v>
      </c>
      <c r="K18">
        <f t="shared" ref="K18:M18" si="3">+SUM(E7:E18)</f>
        <v>13887.061000000002</v>
      </c>
      <c r="L18">
        <f t="shared" si="3"/>
        <v>9071.44</v>
      </c>
      <c r="M18">
        <f t="shared" si="3"/>
        <v>64055.550999999999</v>
      </c>
    </row>
    <row r="19" spans="2:13">
      <c r="B19">
        <f t="shared" si="1"/>
        <v>16</v>
      </c>
      <c r="C19" s="72">
        <f>+C18+30</f>
        <v>42462</v>
      </c>
      <c r="D19">
        <v>4297</v>
      </c>
      <c r="E19">
        <v>908.5</v>
      </c>
      <c r="F19">
        <f>706.98+10</f>
        <v>716.98</v>
      </c>
      <c r="G19">
        <f t="shared" si="2"/>
        <v>5922.48</v>
      </c>
      <c r="J19" s="76">
        <f>+J18/$M$18</f>
        <v>0.6415845209106078</v>
      </c>
      <c r="K19" s="76">
        <f t="shared" ref="K19:L19" si="4">+K18/$M$18</f>
        <v>0.21679715158487983</v>
      </c>
      <c r="L19" s="76">
        <f t="shared" si="4"/>
        <v>0.14161832750451245</v>
      </c>
    </row>
    <row r="20" spans="2:13">
      <c r="B20">
        <f t="shared" si="1"/>
        <v>17</v>
      </c>
      <c r="C20" s="72">
        <f>+C19+30</f>
        <v>42492</v>
      </c>
      <c r="D20">
        <v>2710</v>
      </c>
      <c r="E20">
        <v>898.03499999999997</v>
      </c>
      <c r="F20">
        <f>431.77+486</f>
        <v>917.77</v>
      </c>
      <c r="G20">
        <f t="shared" si="2"/>
        <v>4525.8050000000003</v>
      </c>
    </row>
    <row r="21" spans="2:13">
      <c r="B21">
        <f t="shared" si="1"/>
        <v>18</v>
      </c>
      <c r="C21" s="72">
        <f>+C20+30</f>
        <v>42522</v>
      </c>
      <c r="D21">
        <v>1668</v>
      </c>
      <c r="E21">
        <v>444.286</v>
      </c>
      <c r="F21">
        <f>299+421</f>
        <v>720</v>
      </c>
      <c r="G21">
        <f t="shared" si="2"/>
        <v>2832.2860000000001</v>
      </c>
    </row>
    <row r="22" spans="2:13">
      <c r="B22">
        <f t="shared" si="1"/>
        <v>19</v>
      </c>
      <c r="C22" s="72">
        <f>+C21+30</f>
        <v>42552</v>
      </c>
      <c r="D22">
        <v>3949</v>
      </c>
      <c r="E22">
        <v>668.029</v>
      </c>
      <c r="F22">
        <f>703.48+193.8</f>
        <v>897.28</v>
      </c>
      <c r="G22">
        <f t="shared" si="2"/>
        <v>5514.3090000000002</v>
      </c>
    </row>
    <row r="23" spans="2:13">
      <c r="B23">
        <f t="shared" si="1"/>
        <v>20</v>
      </c>
      <c r="C23" s="72">
        <f>+C22+31</f>
        <v>42583</v>
      </c>
      <c r="D23">
        <v>1721.08</v>
      </c>
      <c r="E23">
        <v>734.79499999999996</v>
      </c>
      <c r="F23">
        <f>158.57+0.89</f>
        <v>159.45999999999998</v>
      </c>
      <c r="G23">
        <f t="shared" si="2"/>
        <v>2615.335</v>
      </c>
    </row>
    <row r="24" spans="2:13">
      <c r="B24">
        <f t="shared" si="1"/>
        <v>21</v>
      </c>
      <c r="C24" s="72">
        <f>+C23+31</f>
        <v>42614</v>
      </c>
      <c r="D24">
        <v>1928</v>
      </c>
      <c r="E24">
        <v>1146.5609999999999</v>
      </c>
      <c r="F24">
        <v>603</v>
      </c>
      <c r="G24">
        <f t="shared" si="2"/>
        <v>3677.5609999999997</v>
      </c>
    </row>
    <row r="25" spans="2:13">
      <c r="B25">
        <f t="shared" si="1"/>
        <v>22</v>
      </c>
      <c r="C25" s="72">
        <f>+C24+30</f>
        <v>42644</v>
      </c>
      <c r="D25">
        <v>959</v>
      </c>
      <c r="E25">
        <v>1005.428</v>
      </c>
      <c r="F25">
        <v>283</v>
      </c>
      <c r="G25">
        <f t="shared" si="2"/>
        <v>2247.4279999999999</v>
      </c>
    </row>
    <row r="26" spans="2:13">
      <c r="B26">
        <f t="shared" si="1"/>
        <v>23</v>
      </c>
      <c r="C26" s="72">
        <f>+C25+31</f>
        <v>42675</v>
      </c>
      <c r="D26">
        <v>1125</v>
      </c>
      <c r="E26">
        <v>1376</v>
      </c>
      <c r="F26">
        <f>254+168.02</f>
        <v>422.02</v>
      </c>
      <c r="G26">
        <f t="shared" si="2"/>
        <v>2923.02</v>
      </c>
    </row>
    <row r="27" spans="2:13">
      <c r="B27">
        <f t="shared" si="1"/>
        <v>24</v>
      </c>
      <c r="C27" s="72">
        <f>+C26+31</f>
        <v>42706</v>
      </c>
      <c r="D27">
        <v>3016</v>
      </c>
      <c r="E27">
        <v>4099.6270000000004</v>
      </c>
      <c r="F27">
        <f>665.28+538.09</f>
        <v>1203.3699999999999</v>
      </c>
      <c r="G27">
        <f t="shared" si="2"/>
        <v>8318.9969999999994</v>
      </c>
    </row>
    <row r="28" spans="2:13">
      <c r="B28">
        <f t="shared" si="1"/>
        <v>25</v>
      </c>
      <c r="C28" s="72">
        <f>+C27+31</f>
        <v>42737</v>
      </c>
      <c r="D28">
        <v>5112</v>
      </c>
      <c r="E28">
        <v>2988.364</v>
      </c>
      <c r="F28">
        <f>532.73+740.45</f>
        <v>1273.18</v>
      </c>
      <c r="G28">
        <f t="shared" si="2"/>
        <v>9373.5439999999999</v>
      </c>
    </row>
    <row r="29" spans="2:13">
      <c r="B29">
        <f t="shared" si="1"/>
        <v>26</v>
      </c>
      <c r="C29" s="72">
        <f>C28+31</f>
        <v>42768</v>
      </c>
      <c r="D29">
        <v>3611</v>
      </c>
      <c r="E29">
        <v>2506.4839999999999</v>
      </c>
      <c r="F29">
        <v>1042.01</v>
      </c>
      <c r="G29">
        <f t="shared" ref="G29:G40" si="5">+D29+E29+F29</f>
        <v>7159.4940000000006</v>
      </c>
    </row>
    <row r="30" spans="2:13">
      <c r="B30">
        <f t="shared" si="1"/>
        <v>27</v>
      </c>
      <c r="C30" s="72">
        <f>+C29+31</f>
        <v>42799</v>
      </c>
      <c r="D30">
        <v>3210</v>
      </c>
      <c r="E30">
        <v>1454.2049999999999</v>
      </c>
      <c r="F30">
        <v>897.28</v>
      </c>
      <c r="G30">
        <f t="shared" si="5"/>
        <v>5561.4849999999997</v>
      </c>
      <c r="H30">
        <f>SUM(G19:G30)</f>
        <v>60671.743999999999</v>
      </c>
      <c r="I30">
        <f>+'Genearation details'!H72</f>
        <v>60853</v>
      </c>
      <c r="J30">
        <f>+SUM(D19:D30)</f>
        <v>33306.080000000002</v>
      </c>
      <c r="K30">
        <f t="shared" ref="K30" si="6">+SUM(E19:E30)</f>
        <v>18230.313999999998</v>
      </c>
      <c r="L30">
        <f t="shared" ref="L30" si="7">+SUM(F19:F30)</f>
        <v>9135.35</v>
      </c>
      <c r="M30">
        <f t="shared" ref="M30" si="8">+SUM(G19:G30)</f>
        <v>60671.743999999999</v>
      </c>
    </row>
    <row r="31" spans="2:13">
      <c r="B31">
        <f t="shared" si="1"/>
        <v>28</v>
      </c>
      <c r="C31" s="75">
        <f>+C30+30</f>
        <v>42829</v>
      </c>
      <c r="D31" s="73">
        <v>1795</v>
      </c>
      <c r="E31" s="73">
        <v>799.96</v>
      </c>
      <c r="F31" s="73">
        <v>390.24</v>
      </c>
      <c r="G31" s="73">
        <f t="shared" si="5"/>
        <v>2985.2</v>
      </c>
      <c r="J31" s="76">
        <f>+J30/$M$30</f>
        <v>0.54895537533913652</v>
      </c>
      <c r="K31" s="76">
        <f>+K30/$M$30</f>
        <v>0.30047453391153545</v>
      </c>
      <c r="L31" s="76">
        <f>+L30/$M$30</f>
        <v>0.15057009074932806</v>
      </c>
    </row>
    <row r="32" spans="2:13">
      <c r="B32">
        <f t="shared" si="1"/>
        <v>29</v>
      </c>
      <c r="C32" s="75">
        <f>+C31+30</f>
        <v>42859</v>
      </c>
      <c r="D32" s="73">
        <v>1812</v>
      </c>
      <c r="E32" s="73">
        <v>2083.8150000000001</v>
      </c>
      <c r="F32" s="73">
        <v>1132.4000000000001</v>
      </c>
      <c r="G32" s="73">
        <f t="shared" si="5"/>
        <v>5028.2150000000001</v>
      </c>
    </row>
    <row r="33" spans="2:13">
      <c r="B33">
        <f t="shared" si="1"/>
        <v>30</v>
      </c>
      <c r="C33" s="75">
        <f>+C32+30</f>
        <v>42889</v>
      </c>
      <c r="D33" s="73">
        <v>150</v>
      </c>
      <c r="E33" s="73">
        <v>181.637</v>
      </c>
      <c r="F33" s="73">
        <v>52</v>
      </c>
      <c r="G33" s="73">
        <f t="shared" si="5"/>
        <v>383.637</v>
      </c>
    </row>
    <row r="34" spans="2:13">
      <c r="B34">
        <f t="shared" si="1"/>
        <v>31</v>
      </c>
      <c r="C34" s="75">
        <f>+C33+30</f>
        <v>42919</v>
      </c>
      <c r="D34" s="73">
        <v>1467</v>
      </c>
      <c r="E34" s="73">
        <v>2672.1</v>
      </c>
      <c r="F34" s="73">
        <v>609.91999999999996</v>
      </c>
      <c r="G34" s="73">
        <f t="shared" si="5"/>
        <v>4749.0200000000004</v>
      </c>
    </row>
    <row r="35" spans="2:13">
      <c r="B35">
        <f t="shared" si="1"/>
        <v>32</v>
      </c>
      <c r="C35" s="75">
        <f>+C34+31</f>
        <v>42950</v>
      </c>
      <c r="D35" s="73">
        <v>0</v>
      </c>
      <c r="E35" s="73">
        <v>0</v>
      </c>
      <c r="F35" s="73">
        <v>0</v>
      </c>
      <c r="G35" s="73">
        <f t="shared" si="5"/>
        <v>0</v>
      </c>
    </row>
    <row r="36" spans="2:13">
      <c r="B36">
        <f t="shared" si="1"/>
        <v>33</v>
      </c>
      <c r="C36" s="75">
        <f>+C35+31</f>
        <v>42981</v>
      </c>
      <c r="D36" s="73">
        <v>3724</v>
      </c>
      <c r="E36" s="73">
        <v>1281.0150000000001</v>
      </c>
      <c r="F36" s="73">
        <v>943.71</v>
      </c>
      <c r="G36" s="73">
        <f t="shared" si="5"/>
        <v>5948.7250000000004</v>
      </c>
    </row>
    <row r="37" spans="2:13">
      <c r="B37">
        <f t="shared" si="1"/>
        <v>34</v>
      </c>
      <c r="C37" s="75">
        <f>+C36+30</f>
        <v>43011</v>
      </c>
      <c r="D37" s="73">
        <v>4145</v>
      </c>
      <c r="E37" s="73">
        <v>145.9</v>
      </c>
      <c r="F37" s="73">
        <v>801.62</v>
      </c>
      <c r="G37" s="73">
        <f t="shared" si="5"/>
        <v>5092.5199999999995</v>
      </c>
    </row>
    <row r="38" spans="2:13">
      <c r="B38">
        <f t="shared" si="1"/>
        <v>35</v>
      </c>
      <c r="C38" s="75">
        <f>+C37+31</f>
        <v>43042</v>
      </c>
      <c r="D38" s="73">
        <v>4236</v>
      </c>
      <c r="E38" s="73">
        <v>1725.825</v>
      </c>
      <c r="F38" s="73">
        <v>902.79</v>
      </c>
      <c r="G38" s="73">
        <f t="shared" si="5"/>
        <v>6864.6149999999998</v>
      </c>
    </row>
    <row r="39" spans="2:13">
      <c r="B39">
        <f t="shared" si="1"/>
        <v>36</v>
      </c>
      <c r="C39" s="75">
        <f>+C38+31</f>
        <v>43073</v>
      </c>
      <c r="D39" s="73">
        <v>4395</v>
      </c>
      <c r="E39" s="73">
        <v>783.05799999999999</v>
      </c>
      <c r="F39" s="73">
        <v>345.05</v>
      </c>
      <c r="G39" s="73">
        <f t="shared" si="5"/>
        <v>5523.1080000000002</v>
      </c>
    </row>
    <row r="40" spans="2:13">
      <c r="B40">
        <f t="shared" si="1"/>
        <v>37</v>
      </c>
      <c r="C40" s="75">
        <f>+C39+31</f>
        <v>43104</v>
      </c>
      <c r="D40" s="73">
        <v>4681</v>
      </c>
      <c r="E40" s="73">
        <v>595.89099999999996</v>
      </c>
      <c r="F40" s="73">
        <v>695.36</v>
      </c>
      <c r="G40" s="73">
        <f t="shared" si="5"/>
        <v>5972.2509999999993</v>
      </c>
    </row>
    <row r="41" spans="2:13">
      <c r="B41">
        <f t="shared" si="1"/>
        <v>38</v>
      </c>
      <c r="C41" s="75">
        <f>C40+31</f>
        <v>43135</v>
      </c>
      <c r="D41" s="73">
        <v>5361</v>
      </c>
      <c r="E41" s="73">
        <v>896.39499999999998</v>
      </c>
      <c r="F41" s="73">
        <v>906.77</v>
      </c>
      <c r="G41" s="73">
        <f t="shared" ref="G41:G52" si="9">+D41+E41+F41</f>
        <v>7164.1650000000009</v>
      </c>
    </row>
    <row r="42" spans="2:13">
      <c r="B42">
        <f t="shared" si="1"/>
        <v>39</v>
      </c>
      <c r="C42" s="75">
        <f>+C41+31</f>
        <v>43166</v>
      </c>
      <c r="D42" s="73">
        <v>3093</v>
      </c>
      <c r="E42" s="73">
        <v>1765.36</v>
      </c>
      <c r="F42" s="73">
        <v>627.04999999999995</v>
      </c>
      <c r="G42" s="73">
        <f t="shared" si="9"/>
        <v>5485.41</v>
      </c>
      <c r="H42">
        <f>SUM(G31:G42)</f>
        <v>55196.865999999995</v>
      </c>
      <c r="I42">
        <f>+'Genearation details'!H91</f>
        <v>55174</v>
      </c>
      <c r="J42">
        <f>+SUM(D31:D42)</f>
        <v>34859</v>
      </c>
      <c r="K42">
        <f t="shared" ref="K42" si="10">+SUM(E31:E42)</f>
        <v>12930.956000000002</v>
      </c>
      <c r="L42">
        <f t="shared" ref="L42" si="11">+SUM(F31:F42)</f>
        <v>7406.9100000000008</v>
      </c>
      <c r="M42">
        <f t="shared" ref="M42" si="12">+SUM(G31:G42)</f>
        <v>55196.865999999995</v>
      </c>
    </row>
    <row r="43" spans="2:13">
      <c r="B43">
        <f t="shared" si="1"/>
        <v>40</v>
      </c>
      <c r="C43" s="72">
        <f>+C42+30</f>
        <v>43196</v>
      </c>
      <c r="D43">
        <v>4152</v>
      </c>
      <c r="E43">
        <v>2263.02</v>
      </c>
      <c r="F43">
        <v>835.79</v>
      </c>
      <c r="G43">
        <f t="shared" si="9"/>
        <v>7250.81</v>
      </c>
      <c r="J43" s="76">
        <f>+J42/$M$42</f>
        <v>0.63153947907114882</v>
      </c>
      <c r="K43" s="76">
        <f t="shared" ref="K43:L43" si="13">+K42/$M$42</f>
        <v>0.2342697500253004</v>
      </c>
      <c r="L43" s="76">
        <f t="shared" si="13"/>
        <v>0.13419077090355097</v>
      </c>
    </row>
    <row r="44" spans="2:13">
      <c r="B44">
        <f t="shared" si="1"/>
        <v>41</v>
      </c>
      <c r="C44" s="72">
        <f>+C43+30</f>
        <v>43226</v>
      </c>
      <c r="D44">
        <v>3182</v>
      </c>
      <c r="E44">
        <v>2059.84</v>
      </c>
      <c r="F44">
        <v>927</v>
      </c>
      <c r="G44">
        <f t="shared" si="9"/>
        <v>6168.84</v>
      </c>
    </row>
    <row r="45" spans="2:13">
      <c r="B45">
        <f t="shared" si="1"/>
        <v>42</v>
      </c>
      <c r="C45" s="72">
        <f>+C44+30</f>
        <v>43256</v>
      </c>
      <c r="D45">
        <v>2670</v>
      </c>
      <c r="E45">
        <v>1424.7929999999999</v>
      </c>
      <c r="F45">
        <v>946.42</v>
      </c>
      <c r="G45">
        <f t="shared" si="9"/>
        <v>5041.2129999999997</v>
      </c>
    </row>
    <row r="46" spans="2:13">
      <c r="B46">
        <f t="shared" si="1"/>
        <v>43</v>
      </c>
      <c r="C46" s="72">
        <f>+C45+30</f>
        <v>43286</v>
      </c>
      <c r="D46">
        <v>3339</v>
      </c>
      <c r="E46">
        <v>1400.655</v>
      </c>
      <c r="F46">
        <v>581.14</v>
      </c>
      <c r="G46">
        <f t="shared" si="9"/>
        <v>5320.7950000000001</v>
      </c>
    </row>
    <row r="47" spans="2:13">
      <c r="B47">
        <f t="shared" si="1"/>
        <v>44</v>
      </c>
      <c r="C47" s="72">
        <f>+C46+31</f>
        <v>43317</v>
      </c>
      <c r="D47">
        <v>1219</v>
      </c>
      <c r="E47">
        <v>183.148</v>
      </c>
      <c r="F47">
        <v>231.75</v>
      </c>
      <c r="G47">
        <f t="shared" si="9"/>
        <v>1633.8979999999999</v>
      </c>
    </row>
    <row r="48" spans="2:13">
      <c r="B48">
        <f t="shared" si="1"/>
        <v>45</v>
      </c>
      <c r="C48" s="72">
        <f>+C47+31</f>
        <v>43348</v>
      </c>
      <c r="D48">
        <v>2029</v>
      </c>
      <c r="E48">
        <v>896.86699999999996</v>
      </c>
      <c r="F48">
        <v>626</v>
      </c>
      <c r="G48">
        <f t="shared" si="9"/>
        <v>3551.8670000000002</v>
      </c>
    </row>
    <row r="49" spans="2:15">
      <c r="B49">
        <f t="shared" si="1"/>
        <v>46</v>
      </c>
      <c r="C49" s="72">
        <f>+C48+30</f>
        <v>43378</v>
      </c>
      <c r="D49">
        <v>2097</v>
      </c>
      <c r="E49">
        <v>684.92200000000003</v>
      </c>
      <c r="F49">
        <v>512.29</v>
      </c>
      <c r="G49">
        <f t="shared" si="9"/>
        <v>3294.212</v>
      </c>
    </row>
    <row r="50" spans="2:15">
      <c r="B50">
        <f t="shared" si="1"/>
        <v>47</v>
      </c>
      <c r="C50" s="72">
        <f>+C49+31</f>
        <v>43409</v>
      </c>
      <c r="D50">
        <v>1751</v>
      </c>
      <c r="E50">
        <v>707.36900000000003</v>
      </c>
      <c r="F50">
        <v>632.91999999999996</v>
      </c>
      <c r="G50">
        <f t="shared" si="9"/>
        <v>3091.2890000000002</v>
      </c>
    </row>
    <row r="51" spans="2:15">
      <c r="B51">
        <f t="shared" si="1"/>
        <v>48</v>
      </c>
      <c r="C51" s="72">
        <f>+C50+31</f>
        <v>43440</v>
      </c>
      <c r="D51">
        <v>4393</v>
      </c>
      <c r="E51">
        <v>1374.21</v>
      </c>
      <c r="F51">
        <v>933.12</v>
      </c>
      <c r="G51">
        <f t="shared" si="9"/>
        <v>6700.33</v>
      </c>
    </row>
    <row r="52" spans="2:15">
      <c r="B52">
        <f t="shared" si="1"/>
        <v>49</v>
      </c>
      <c r="C52" s="72">
        <f>+C51+31</f>
        <v>43471</v>
      </c>
      <c r="D52">
        <v>5793</v>
      </c>
      <c r="E52">
        <v>1692.96</v>
      </c>
      <c r="F52">
        <v>1139.57</v>
      </c>
      <c r="G52">
        <f t="shared" si="9"/>
        <v>8625.5300000000007</v>
      </c>
      <c r="H52">
        <f>SUM(G43:G52)</f>
        <v>50678.784</v>
      </c>
      <c r="I52" s="62">
        <f>+'Genearation details'!H107</f>
        <v>61748.800000000003</v>
      </c>
      <c r="J52">
        <f>+SUM(D43:D52)</f>
        <v>30625</v>
      </c>
      <c r="K52">
        <f t="shared" ref="J52:L52" si="14">+SUM(E43:E52)</f>
        <v>12687.784</v>
      </c>
      <c r="L52">
        <f t="shared" si="14"/>
        <v>7366</v>
      </c>
      <c r="M52">
        <f>+SUM(G43:G52)</f>
        <v>50678.784</v>
      </c>
    </row>
    <row r="53" spans="2:15">
      <c r="D53" s="74">
        <f>SUM(D41:D52)</f>
        <v>39079</v>
      </c>
      <c r="E53" s="74">
        <f>SUM(E41:E52)</f>
        <v>15349.539000000001</v>
      </c>
      <c r="F53" s="74">
        <f>SUM(F41:F52)</f>
        <v>8899.82</v>
      </c>
      <c r="G53" s="74">
        <f>SUM(G41:G52)</f>
        <v>63328.358999999997</v>
      </c>
      <c r="J53" s="76">
        <f>+J52/$M$52</f>
        <v>0.60429626725061125</v>
      </c>
      <c r="K53" s="76">
        <f t="shared" ref="K53:L53" si="15">+K52/$M$52</f>
        <v>0.25035691464104587</v>
      </c>
      <c r="L53" s="76">
        <f t="shared" si="15"/>
        <v>0.14534681810834293</v>
      </c>
    </row>
    <row r="54" spans="2:15">
      <c r="D54">
        <f>+D53+D40</f>
        <v>43760</v>
      </c>
      <c r="E54">
        <f>+E53+E40</f>
        <v>15945.43</v>
      </c>
      <c r="F54">
        <f>+F53+F40</f>
        <v>9595.18</v>
      </c>
      <c r="G54">
        <f>+G53+G40</f>
        <v>69300.61</v>
      </c>
    </row>
    <row r="58" spans="2:15" ht="15.75">
      <c r="K58" s="77" t="s">
        <v>133</v>
      </c>
      <c r="L58" s="92" t="s">
        <v>134</v>
      </c>
      <c r="M58" s="92"/>
      <c r="N58" s="92"/>
    </row>
    <row r="59" spans="2:15" ht="31.5">
      <c r="K59" s="77"/>
      <c r="L59" s="77" t="s">
        <v>129</v>
      </c>
      <c r="M59" s="77" t="s">
        <v>135</v>
      </c>
      <c r="N59" s="77" t="s">
        <v>136</v>
      </c>
    </row>
    <row r="60" spans="2:15" ht="15.75">
      <c r="K60" s="77" t="s">
        <v>137</v>
      </c>
      <c r="L60" s="80">
        <f>+J19</f>
        <v>0.6415845209106078</v>
      </c>
      <c r="M60" s="80">
        <f t="shared" ref="M60:N60" si="16">+K19</f>
        <v>0.21679715158487983</v>
      </c>
      <c r="N60" s="80">
        <f t="shared" si="16"/>
        <v>0.14161832750451245</v>
      </c>
      <c r="O60" s="81">
        <f>SUM(L60:N60)</f>
        <v>1</v>
      </c>
    </row>
    <row r="61" spans="2:15" ht="18.75">
      <c r="K61" s="78" t="s">
        <v>138</v>
      </c>
      <c r="L61" s="79">
        <f>+J31</f>
        <v>0.54895537533913652</v>
      </c>
      <c r="M61" s="79">
        <f t="shared" ref="M61:N61" si="17">+K31</f>
        <v>0.30047453391153545</v>
      </c>
      <c r="N61" s="79">
        <f t="shared" si="17"/>
        <v>0.15057009074932806</v>
      </c>
      <c r="O61" s="81">
        <f t="shared" ref="O61:O65" si="18">SUM(L61:N61)</f>
        <v>1</v>
      </c>
    </row>
    <row r="62" spans="2:15" ht="18.75">
      <c r="K62" s="78" t="s">
        <v>139</v>
      </c>
      <c r="L62" s="79">
        <f>+J31</f>
        <v>0.54895537533913652</v>
      </c>
      <c r="M62" s="79">
        <f t="shared" ref="M62:N62" si="19">+K31</f>
        <v>0.30047453391153545</v>
      </c>
      <c r="N62" s="79">
        <f t="shared" si="19"/>
        <v>0.15057009074932806</v>
      </c>
      <c r="O62" s="81">
        <f t="shared" si="18"/>
        <v>1</v>
      </c>
    </row>
    <row r="63" spans="2:15" ht="18.75">
      <c r="K63" s="78" t="s">
        <v>140</v>
      </c>
      <c r="L63" s="80">
        <f>+J43</f>
        <v>0.63153947907114882</v>
      </c>
      <c r="M63" s="80">
        <f t="shared" ref="M63:N63" si="20">+K43</f>
        <v>0.2342697500253004</v>
      </c>
      <c r="N63" s="80">
        <f t="shared" si="20"/>
        <v>0.13419077090355097</v>
      </c>
      <c r="O63" s="81">
        <f t="shared" si="18"/>
        <v>1.0000000000000002</v>
      </c>
    </row>
    <row r="64" spans="2:15" ht="18.75">
      <c r="K64" s="78" t="s">
        <v>141</v>
      </c>
      <c r="L64" s="80">
        <f>+J53</f>
        <v>0.60429626725061125</v>
      </c>
      <c r="M64" s="80">
        <f t="shared" ref="M64:N64" si="21">+K53</f>
        <v>0.25035691464104587</v>
      </c>
      <c r="N64" s="80">
        <f t="shared" si="21"/>
        <v>0.14534681810834293</v>
      </c>
      <c r="O64" s="81">
        <f t="shared" si="18"/>
        <v>1</v>
      </c>
    </row>
    <row r="65" spans="11:15" ht="18.75">
      <c r="K65" s="78" t="s">
        <v>142</v>
      </c>
      <c r="L65" s="80">
        <f>AVERAGE(L60:L64)</f>
        <v>0.59506620358212825</v>
      </c>
      <c r="M65" s="80">
        <f t="shared" ref="M65:N65" si="22">AVERAGE(M60:M64)</f>
        <v>0.26047457681485942</v>
      </c>
      <c r="N65" s="80">
        <f t="shared" si="22"/>
        <v>0.1444592196030125</v>
      </c>
      <c r="O65" s="81">
        <f t="shared" si="18"/>
        <v>1.0000000000000002</v>
      </c>
    </row>
  </sheetData>
  <mergeCells count="7">
    <mergeCell ref="L58:N58"/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Fuel Price</vt:lpstr>
      <vt:lpstr>Genearation details</vt:lpstr>
      <vt:lpstr>Sheet3</vt:lpstr>
      <vt:lpstr>Fuel consumption deatils</vt:lpstr>
      <vt:lpstr>'Genearation details'!Print_Area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2023-07-19T07:58:58Z</dcterms:modified>
</cp:coreProperties>
</file>